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5" windowWidth="15120" windowHeight="7950"/>
  </bookViews>
  <sheets>
    <sheet name="отчет в УЭк  " sheetId="3" r:id="rId1"/>
  </sheets>
  <definedNames>
    <definedName name="_xlnm._FilterDatabase" localSheetId="0" hidden="1">'отчет в УЭк  '!$A$8:$AA$102</definedName>
    <definedName name="_xlnm.Print_Titles" localSheetId="0">'отчет в УЭк  '!$6:$7</definedName>
    <definedName name="_xlnm.Print_Area" localSheetId="0">'отчет в УЭк  '!$A$1:$T$105</definedName>
  </definedNames>
  <calcPr calcId="125725" iterate="1"/>
</workbook>
</file>

<file path=xl/calcChain.xml><?xml version="1.0" encoding="utf-8"?>
<calcChain xmlns="http://schemas.openxmlformats.org/spreadsheetml/2006/main">
  <c r="R52" i="3"/>
  <c r="R27" l="1"/>
  <c r="R70"/>
  <c r="R69"/>
  <c r="R34"/>
  <c r="R76"/>
  <c r="R15"/>
  <c r="R42"/>
  <c r="R41"/>
  <c r="R40"/>
  <c r="R37"/>
  <c r="R36"/>
  <c r="R35"/>
  <c r="R10"/>
  <c r="R16"/>
  <c r="R14"/>
  <c r="R13"/>
  <c r="R11" s="1"/>
  <c r="R25" s="1"/>
  <c r="N70"/>
  <c r="N41"/>
  <c r="N42"/>
  <c r="N37"/>
  <c r="N36"/>
  <c r="N35"/>
  <c r="N34"/>
  <c r="N33" s="1"/>
  <c r="M27"/>
  <c r="N13"/>
  <c r="N11"/>
  <c r="N14"/>
  <c r="K94"/>
  <c r="J94"/>
  <c r="I94"/>
  <c r="H94"/>
  <c r="K91"/>
  <c r="J91"/>
  <c r="J98"/>
  <c r="I91"/>
  <c r="H91"/>
  <c r="K87"/>
  <c r="K98"/>
  <c r="J87"/>
  <c r="I87"/>
  <c r="I98" s="1"/>
  <c r="H87"/>
  <c r="H98" s="1"/>
  <c r="K83"/>
  <c r="K85" s="1"/>
  <c r="J83"/>
  <c r="J85" s="1"/>
  <c r="I83"/>
  <c r="I85" s="1"/>
  <c r="H83"/>
  <c r="H85" s="1"/>
  <c r="K78"/>
  <c r="K81" s="1"/>
  <c r="K99" s="1"/>
  <c r="J78"/>
  <c r="J81" s="1"/>
  <c r="I78"/>
  <c r="I81" s="1"/>
  <c r="H78"/>
  <c r="H81" s="1"/>
  <c r="K69"/>
  <c r="J69"/>
  <c r="I69"/>
  <c r="H69"/>
  <c r="K66"/>
  <c r="K73"/>
  <c r="J66"/>
  <c r="J73"/>
  <c r="I66"/>
  <c r="I73"/>
  <c r="H66"/>
  <c r="H73"/>
  <c r="K60"/>
  <c r="J60"/>
  <c r="I60"/>
  <c r="H60"/>
  <c r="K53"/>
  <c r="J53"/>
  <c r="I53"/>
  <c r="H53"/>
  <c r="K51"/>
  <c r="K63"/>
  <c r="J51"/>
  <c r="J63"/>
  <c r="I51"/>
  <c r="I63"/>
  <c r="H51"/>
  <c r="H63"/>
  <c r="K33"/>
  <c r="J33"/>
  <c r="I33"/>
  <c r="H33"/>
  <c r="K28"/>
  <c r="K49"/>
  <c r="J28"/>
  <c r="J49"/>
  <c r="I28"/>
  <c r="I49"/>
  <c r="H28"/>
  <c r="H49"/>
  <c r="K22"/>
  <c r="J22"/>
  <c r="I22"/>
  <c r="H22"/>
  <c r="K11"/>
  <c r="K25"/>
  <c r="J11"/>
  <c r="J25"/>
  <c r="J99" s="1"/>
  <c r="I11"/>
  <c r="I25" s="1"/>
  <c r="H11"/>
  <c r="H25" s="1"/>
  <c r="Y62"/>
  <c r="S27"/>
  <c r="S49" s="1"/>
  <c r="R93"/>
  <c r="R91" s="1"/>
  <c r="R96"/>
  <c r="R95"/>
  <c r="Q95"/>
  <c r="M68"/>
  <c r="Y32"/>
  <c r="E28"/>
  <c r="F28"/>
  <c r="G28"/>
  <c r="L28"/>
  <c r="M28"/>
  <c r="N28"/>
  <c r="O28"/>
  <c r="P28"/>
  <c r="P49" s="1"/>
  <c r="Q28"/>
  <c r="Q49" s="1"/>
  <c r="R28"/>
  <c r="R49" s="1"/>
  <c r="S28"/>
  <c r="D28"/>
  <c r="E11"/>
  <c r="F11"/>
  <c r="G11"/>
  <c r="L11"/>
  <c r="M11"/>
  <c r="O11"/>
  <c r="P11"/>
  <c r="Q11"/>
  <c r="D11"/>
  <c r="Y19"/>
  <c r="Y18"/>
  <c r="Q43"/>
  <c r="S10"/>
  <c r="Q20"/>
  <c r="Q77"/>
  <c r="R75"/>
  <c r="M69"/>
  <c r="X57"/>
  <c r="Y57"/>
  <c r="V99"/>
  <c r="Y97"/>
  <c r="X97"/>
  <c r="Y96"/>
  <c r="X96"/>
  <c r="Y95"/>
  <c r="X95"/>
  <c r="S94"/>
  <c r="R94"/>
  <c r="Q94"/>
  <c r="P94"/>
  <c r="O94"/>
  <c r="N94"/>
  <c r="M94"/>
  <c r="L94"/>
  <c r="G94"/>
  <c r="F94"/>
  <c r="E94"/>
  <c r="D94"/>
  <c r="Y93"/>
  <c r="X93"/>
  <c r="Y92"/>
  <c r="X92"/>
  <c r="S91"/>
  <c r="Q91"/>
  <c r="P91"/>
  <c r="O91"/>
  <c r="N91"/>
  <c r="M91"/>
  <c r="L91"/>
  <c r="G91"/>
  <c r="F91"/>
  <c r="E91"/>
  <c r="D91"/>
  <c r="Y90"/>
  <c r="X90"/>
  <c r="Y89"/>
  <c r="X89"/>
  <c r="Y88"/>
  <c r="X88"/>
  <c r="S87"/>
  <c r="R87"/>
  <c r="R98" s="1"/>
  <c r="Q87"/>
  <c r="Q98" s="1"/>
  <c r="P87"/>
  <c r="P98" s="1"/>
  <c r="O87"/>
  <c r="O98" s="1"/>
  <c r="N87"/>
  <c r="M87"/>
  <c r="M98" s="1"/>
  <c r="L87"/>
  <c r="G87"/>
  <c r="F87"/>
  <c r="E87"/>
  <c r="E98" s="1"/>
  <c r="D87"/>
  <c r="D98"/>
  <c r="Y86"/>
  <c r="X86"/>
  <c r="Y84"/>
  <c r="X84"/>
  <c r="S83"/>
  <c r="S85"/>
  <c r="R83"/>
  <c r="R85"/>
  <c r="Q83"/>
  <c r="Q85"/>
  <c r="P83"/>
  <c r="P85"/>
  <c r="O83"/>
  <c r="O85"/>
  <c r="N83"/>
  <c r="M83"/>
  <c r="M85" s="1"/>
  <c r="X85" s="1"/>
  <c r="L83"/>
  <c r="L85"/>
  <c r="G83"/>
  <c r="G85"/>
  <c r="F83"/>
  <c r="F85"/>
  <c r="E83"/>
  <c r="E85"/>
  <c r="D83"/>
  <c r="D85"/>
  <c r="Y82"/>
  <c r="X82"/>
  <c r="Y80"/>
  <c r="X80"/>
  <c r="S80"/>
  <c r="S78"/>
  <c r="S81" s="1"/>
  <c r="Y79"/>
  <c r="X79"/>
  <c r="R78"/>
  <c r="Q78"/>
  <c r="Q81"/>
  <c r="P78"/>
  <c r="P81"/>
  <c r="O78"/>
  <c r="O81"/>
  <c r="N78"/>
  <c r="M78"/>
  <c r="M81" s="1"/>
  <c r="X81" s="1"/>
  <c r="L78"/>
  <c r="L81" s="1"/>
  <c r="G78"/>
  <c r="G81" s="1"/>
  <c r="F78"/>
  <c r="F81" s="1"/>
  <c r="E78"/>
  <c r="E81"/>
  <c r="D78"/>
  <c r="D81"/>
  <c r="Y77"/>
  <c r="X77"/>
  <c r="Y76"/>
  <c r="X76"/>
  <c r="Y75"/>
  <c r="X75"/>
  <c r="Y74"/>
  <c r="X74"/>
  <c r="Y72"/>
  <c r="X72"/>
  <c r="S72"/>
  <c r="S69"/>
  <c r="Y71"/>
  <c r="X71"/>
  <c r="Y70"/>
  <c r="X70"/>
  <c r="Q69"/>
  <c r="P69"/>
  <c r="O69"/>
  <c r="O73"/>
  <c r="N69"/>
  <c r="L69"/>
  <c r="G69"/>
  <c r="F69"/>
  <c r="E69"/>
  <c r="D69"/>
  <c r="D73"/>
  <c r="Y68"/>
  <c r="X68"/>
  <c r="Y67"/>
  <c r="X67"/>
  <c r="S66"/>
  <c r="S73" s="1"/>
  <c r="R66"/>
  <c r="R73" s="1"/>
  <c r="Q66"/>
  <c r="Q73" s="1"/>
  <c r="P66"/>
  <c r="P73" s="1"/>
  <c r="O66"/>
  <c r="N66"/>
  <c r="N73" s="1"/>
  <c r="Y73" s="1"/>
  <c r="M66"/>
  <c r="M73"/>
  <c r="X73" s="1"/>
  <c r="L66"/>
  <c r="G66"/>
  <c r="G73"/>
  <c r="F66"/>
  <c r="Y66"/>
  <c r="E66"/>
  <c r="E73"/>
  <c r="D66"/>
  <c r="Y65"/>
  <c r="X65"/>
  <c r="Y64"/>
  <c r="X64"/>
  <c r="Y61"/>
  <c r="X61"/>
  <c r="S60"/>
  <c r="R60"/>
  <c r="Q60"/>
  <c r="P60"/>
  <c r="O60"/>
  <c r="N60"/>
  <c r="M60"/>
  <c r="L60"/>
  <c r="G60"/>
  <c r="F60"/>
  <c r="E60"/>
  <c r="D60"/>
  <c r="Y59"/>
  <c r="X59"/>
  <c r="Y58"/>
  <c r="X58"/>
  <c r="Y56"/>
  <c r="X56"/>
  <c r="Y55"/>
  <c r="X55"/>
  <c r="Y54"/>
  <c r="X54"/>
  <c r="S53"/>
  <c r="R53"/>
  <c r="Q53"/>
  <c r="P53"/>
  <c r="O53"/>
  <c r="N53"/>
  <c r="M53"/>
  <c r="X53" s="1"/>
  <c r="L53"/>
  <c r="G53"/>
  <c r="F53"/>
  <c r="E53"/>
  <c r="D53"/>
  <c r="Y52"/>
  <c r="X52"/>
  <c r="S51"/>
  <c r="S63"/>
  <c r="R51"/>
  <c r="R63" s="1"/>
  <c r="Q51"/>
  <c r="Q63"/>
  <c r="P51"/>
  <c r="P63"/>
  <c r="O51"/>
  <c r="O63"/>
  <c r="N51"/>
  <c r="N63" s="1"/>
  <c r="Y63" s="1"/>
  <c r="M51"/>
  <c r="M63"/>
  <c r="X63" s="1"/>
  <c r="L51"/>
  <c r="L63" s="1"/>
  <c r="G51"/>
  <c r="G63" s="1"/>
  <c r="F51"/>
  <c r="F63" s="1"/>
  <c r="Y51"/>
  <c r="E51"/>
  <c r="E63"/>
  <c r="D51"/>
  <c r="D63"/>
  <c r="Y50"/>
  <c r="X50"/>
  <c r="Y48"/>
  <c r="X48"/>
  <c r="Y47"/>
  <c r="X47"/>
  <c r="Y46"/>
  <c r="X46"/>
  <c r="Y45"/>
  <c r="X45"/>
  <c r="Y44"/>
  <c r="X44"/>
  <c r="Y43"/>
  <c r="X43"/>
  <c r="Y42"/>
  <c r="X42"/>
  <c r="Y41"/>
  <c r="X41"/>
  <c r="Y40"/>
  <c r="X40"/>
  <c r="Y39"/>
  <c r="X39"/>
  <c r="Y38"/>
  <c r="X38"/>
  <c r="Y37"/>
  <c r="X37"/>
  <c r="Y36"/>
  <c r="X36"/>
  <c r="Y35"/>
  <c r="X35"/>
  <c r="Y34"/>
  <c r="X34"/>
  <c r="S33"/>
  <c r="Q33"/>
  <c r="P33"/>
  <c r="O33"/>
  <c r="M33"/>
  <c r="L33"/>
  <c r="G33"/>
  <c r="G49" s="1"/>
  <c r="F33"/>
  <c r="F49" s="1"/>
  <c r="E33"/>
  <c r="X33" s="1"/>
  <c r="D33"/>
  <c r="D49"/>
  <c r="Y31"/>
  <c r="X31"/>
  <c r="Y29"/>
  <c r="X29"/>
  <c r="Y27"/>
  <c r="X27"/>
  <c r="Y26"/>
  <c r="X26"/>
  <c r="Y24"/>
  <c r="X24"/>
  <c r="Y23"/>
  <c r="X23"/>
  <c r="S22"/>
  <c r="R22"/>
  <c r="Q22"/>
  <c r="P22"/>
  <c r="P25" s="1"/>
  <c r="O22"/>
  <c r="N22"/>
  <c r="M22"/>
  <c r="M25" s="1"/>
  <c r="L22"/>
  <c r="L25" s="1"/>
  <c r="G22"/>
  <c r="G25"/>
  <c r="G99" s="1"/>
  <c r="F22"/>
  <c r="F25" s="1"/>
  <c r="E22"/>
  <c r="E25"/>
  <c r="E99" s="1"/>
  <c r="D22"/>
  <c r="D25" s="1"/>
  <c r="D99" s="1"/>
  <c r="Y21"/>
  <c r="X21"/>
  <c r="Y20"/>
  <c r="X20"/>
  <c r="Y17"/>
  <c r="X17"/>
  <c r="Y16"/>
  <c r="X16"/>
  <c r="S16"/>
  <c r="S11"/>
  <c r="S25" s="1"/>
  <c r="S99" s="1"/>
  <c r="Y15"/>
  <c r="X15"/>
  <c r="Y14"/>
  <c r="X14"/>
  <c r="Y13"/>
  <c r="X13"/>
  <c r="Y12"/>
  <c r="X12"/>
  <c r="Y10"/>
  <c r="X10"/>
  <c r="V10"/>
  <c r="X91"/>
  <c r="X22"/>
  <c r="X60"/>
  <c r="F98"/>
  <c r="X69"/>
  <c r="X94"/>
  <c r="N81"/>
  <c r="Y81" s="1"/>
  <c r="Y94"/>
  <c r="Y83"/>
  <c r="Y91"/>
  <c r="L73"/>
  <c r="X66"/>
  <c r="X83"/>
  <c r="G98"/>
  <c r="S98"/>
  <c r="N85"/>
  <c r="Y85" s="1"/>
  <c r="X11"/>
  <c r="Y87"/>
  <c r="Y69"/>
  <c r="L49"/>
  <c r="X28"/>
  <c r="Y78"/>
  <c r="Y28"/>
  <c r="E49"/>
  <c r="Y60"/>
  <c r="X87"/>
  <c r="L98"/>
  <c r="O25"/>
  <c r="O99" s="1"/>
  <c r="N98"/>
  <c r="Y98" s="1"/>
  <c r="F73"/>
  <c r="O49"/>
  <c r="Q25"/>
  <c r="R81"/>
  <c r="R33"/>
  <c r="Y11"/>
  <c r="N25"/>
  <c r="X51"/>
  <c r="M49"/>
  <c r="X49" s="1"/>
  <c r="X78"/>
  <c r="Y53"/>
  <c r="X25" l="1"/>
  <c r="M99"/>
  <c r="X99" s="1"/>
  <c r="X98"/>
  <c r="R99"/>
  <c r="Q99"/>
  <c r="L99"/>
  <c r="P99"/>
  <c r="I99"/>
  <c r="F99"/>
  <c r="Y25"/>
  <c r="Y33"/>
  <c r="N49"/>
  <c r="H99"/>
  <c r="Y22"/>
  <c r="V106" l="1"/>
  <c r="N99"/>
  <c r="Y99" s="1"/>
  <c r="Y49"/>
</calcChain>
</file>

<file path=xl/sharedStrings.xml><?xml version="1.0" encoding="utf-8"?>
<sst xmlns="http://schemas.openxmlformats.org/spreadsheetml/2006/main" count="329" uniqueCount="180">
  <si>
    <t>№ п/п</t>
  </si>
  <si>
    <t>Наименование мероприятия</t>
  </si>
  <si>
    <t>федеральный бюджет</t>
  </si>
  <si>
    <t>краевой бюджет</t>
  </si>
  <si>
    <t>бюджет МО Усть-Лабинский район</t>
  </si>
  <si>
    <t>1.1</t>
  </si>
  <si>
    <t>Оплата труда с начислениями и содержание ДОУ, находящихся на капитальном ремонте</t>
  </si>
  <si>
    <t>Стимулирование отдельных категорий работников образовательных учреждений</t>
  </si>
  <si>
    <t>Выплата социальной надбавки педагогическим работникам – молодым специалистам образовательных учреждений Усть-Лабинского района</t>
  </si>
  <si>
    <t>Задача 1:  Развитие дошкольного образования детей</t>
  </si>
  <si>
    <t>1.2</t>
  </si>
  <si>
    <t>Задача 2:  Развитие начального общего, основного общего, среднего (полного) общего образования по основным общеобразовательным программам</t>
  </si>
  <si>
    <t>Задача 3:  Развитие дополнительного образования детей</t>
  </si>
  <si>
    <t>Расходы на обеспечение деятельности (оказание услуг) муниципальных учреждений- всего:</t>
  </si>
  <si>
    <t>Расходы на обеспечение деятельности (оказание услуг) муниципальных учреждений</t>
  </si>
  <si>
    <t>Стимулирование отдельных категорий работников образовательных учреждений дополнительного образования детей</t>
  </si>
  <si>
    <t>Задача 4:  Мероприятия по проведению оздоровительной кампании детей</t>
  </si>
  <si>
    <t xml:space="preserve">Расходы на обеспечение функций органов местного самоуправления </t>
  </si>
  <si>
    <t>2.1</t>
  </si>
  <si>
    <t>2.2</t>
  </si>
  <si>
    <t>2.3</t>
  </si>
  <si>
    <t>2.4</t>
  </si>
  <si>
    <t>3.1</t>
  </si>
  <si>
    <t>3.1.1</t>
  </si>
  <si>
    <t>3.2</t>
  </si>
  <si>
    <t>3.3</t>
  </si>
  <si>
    <t>4.1</t>
  </si>
  <si>
    <t>4.2</t>
  </si>
  <si>
    <t>4.2.1</t>
  </si>
  <si>
    <t>5.1</t>
  </si>
  <si>
    <t>5.2</t>
  </si>
  <si>
    <t>5.4</t>
  </si>
  <si>
    <t>ИТОГО:</t>
  </si>
  <si>
    <t>ИТОГО ПО ПРОГРАММЕ:</t>
  </si>
  <si>
    <t>2.3.1</t>
  </si>
  <si>
    <t>3.2.1</t>
  </si>
  <si>
    <t>Задача 5:  Обеспечение выполнение функций в области образования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</si>
  <si>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</si>
  <si>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1.3</t>
  </si>
  <si>
    <t>1.4</t>
  </si>
  <si>
    <t>2.6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</si>
  <si>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 общеобразовательную программу дошкольного образования</t>
  </si>
  <si>
    <t>2.7</t>
  </si>
  <si>
    <t>2.8</t>
  </si>
  <si>
    <t>2.9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</si>
  <si>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</si>
  <si>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</si>
  <si>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3.2.2</t>
  </si>
  <si>
    <t>3.2.3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</si>
  <si>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единого государственного экзамена, компенсации за работу по подготовке и проведению единого государственного экзамена</t>
  </si>
  <si>
    <t>Реализация мероприятий государственной  программы Краснодарского края «Развитие образования », всего:</t>
  </si>
  <si>
    <t>Расходы на выполнение государственных полномочий по обеспечению деятельности органов местного самоуправления муниципальных образований Краснодарского края и организаций, находящихся в их введении</t>
  </si>
  <si>
    <t>1.5</t>
  </si>
  <si>
    <t>добровольное пожертвование</t>
  </si>
  <si>
    <t>1.6</t>
  </si>
  <si>
    <t>Стимулирование отдельных категорий работников образовательных учреждений( предоставление субсидии бюджетным учреждениям)</t>
  </si>
  <si>
    <t>Участник муниципальной программы (муниципальный заказчик мероприятия, главный распорядитель (распорядитель) бюджетных средств, исполнитель)</t>
  </si>
  <si>
    <t>Объем финансирования на текущий год, предусмотренный программой (тыс. рублей)</t>
  </si>
  <si>
    <t>Объем финансирования на текущий год, предусмотренный бюджетом (тыс. рублей)</t>
  </si>
  <si>
    <t>Профинансировано в отчетном периоде (тыс. рублей)</t>
  </si>
  <si>
    <t>Освоено (израсходовано) в отчетном периоде (тыс. рублей)</t>
  </si>
  <si>
    <t>Отметка о выполнении мероприятия (выполнено, не выполнено)</t>
  </si>
  <si>
    <t>Управление образованием администрации муниципального образования Усть-Лабинский район; Муниципальные автономные, бюджетные, казенные образовательные учреждения; Муниципальные бюджетные, казенные учреждения подведомственные управлению образованием администрации муниципального образования Усть-Лабинский район</t>
  </si>
  <si>
    <t>управления образованием администрации муниципального образования Усть-Лабинский район</t>
  </si>
  <si>
    <t>2.5</t>
  </si>
  <si>
    <t>Изготовление поектно-сметной документации</t>
  </si>
  <si>
    <t>Оплата штрафов, пеней, недоимки (финансовое обеспечение выполнения функций казенными учреждениями)</t>
  </si>
  <si>
    <t>Задача 7:  Развитие федеральных проектов</t>
  </si>
  <si>
    <t>7.1</t>
  </si>
  <si>
    <t>Реализация федерального проекта "Современная школа", всего:</t>
  </si>
  <si>
    <t>7.1.1</t>
  </si>
  <si>
    <t>Организация временной трудовой занятости несовершеннолетних (финансовое обеспечение выполнения функций казенными учреждениями)</t>
  </si>
  <si>
    <t>7.1.2</t>
  </si>
  <si>
    <t>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путем создания в муниципальных дошкольных образовательных организациях условий для получения детьми-инвалидами качественного образования</t>
  </si>
  <si>
    <t>2.3.3</t>
  </si>
  <si>
    <t>ОТЧЕТ О ФИНАНСИРОВАНИИ И РАСХОДОВАНИИ СРЕДСТВ НА РЕАЛИЗАЦИЮ МУНИЦИПАЛЬНОЙ ПРОГРАММЫ "РАЗВИТИЕ ОБРАЗОВАНИЯ В УСТЬ-ЛАБИНСКОМ РАЙОНЕ"</t>
  </si>
  <si>
    <r>
      <rPr>
        <u/>
        <sz val="12"/>
        <rFont val="Calibri"/>
        <family val="2"/>
        <charset val="204"/>
      </rPr>
      <t>Наименование муниципальной программы:</t>
    </r>
    <r>
      <rPr>
        <sz val="12"/>
        <rFont val="Calibri"/>
        <family val="2"/>
        <charset val="204"/>
      </rPr>
      <t xml:space="preserve"> "Развитие образования в Усть-Лабинском районе"</t>
    </r>
  </si>
  <si>
    <r>
      <rPr>
        <u/>
        <sz val="12"/>
        <rFont val="Calibri"/>
        <family val="2"/>
        <charset val="204"/>
      </rPr>
      <t>Срок действия:</t>
    </r>
    <r>
      <rPr>
        <sz val="12"/>
        <rFont val="Calibri"/>
        <family val="2"/>
        <charset val="204"/>
      </rPr>
      <t xml:space="preserve"> 2020-2025 годы</t>
    </r>
  </si>
  <si>
    <r>
      <rPr>
        <u/>
        <sz val="12"/>
        <rFont val="Calibri"/>
        <family val="2"/>
        <charset val="204"/>
      </rPr>
      <t>Реквизиты правового акта:</t>
    </r>
    <r>
      <rPr>
        <sz val="12"/>
        <rFont val="Calibri"/>
        <family val="2"/>
        <charset val="204"/>
      </rPr>
      <t xml:space="preserve"> Постановление АМО Усть-лабинский район от 30 октября 2019 года № 847</t>
    </r>
  </si>
  <si>
    <t>Реализация мероприятий муниципальной программы «Развитие образования в Усть-Лабинском районе», всего:</t>
  </si>
  <si>
    <t>Мероприятия государственной программы Российской Федерации "Доступная среда", всего:</t>
  </si>
  <si>
    <t>Капитальный ремонт муниципальных общеобразовательных учреждений</t>
  </si>
  <si>
    <t xml:space="preserve"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рамках реализации мероприятий регионального проекта Краснодарского края "Современная школа" (обновление материально-технической базы для формирования у обучающихся современных навыков по предметной области "Технология" и других предметных областей) 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</si>
  <si>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организациях, расположенных в сельской местности и малых городах (создание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городах)</t>
  </si>
  <si>
    <t>Реализация федерального проекта "Безопасность дорожного движения", всего:</t>
  </si>
  <si>
    <t>7.2</t>
  </si>
  <si>
    <t>7.2.1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</si>
  <si>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(приобретение автобусов и микроавтобусов для обеспечения подвоза учащихся), в рамках реализации мероприятий регионального проекта Краснодарского края "Безопасность дорожного движения"</t>
  </si>
  <si>
    <t>Иные межбюджетные трансферты из краевого бюджета местным бюджетам на дополнительную помощь местным бюджетам для решения социально значимых вопросов местного значения: капитальный и текущий ремонт, благоустройство территории, материально-техническое обеспечение</t>
  </si>
  <si>
    <t>Изготовление проектно-сметной документации; корректировка проектно-сметной документации</t>
  </si>
  <si>
    <t>2.3.4</t>
  </si>
  <si>
    <t>2.3.5</t>
  </si>
  <si>
    <t>2.3.6</t>
  </si>
  <si>
    <t>Организация и обеспечение бесплатным горячим питанием обучающихся по образовательным программам начального общего образования в муниципальных образовательных организациях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</si>
  <si>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</si>
  <si>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зданий и сооружений, благоустройство территорий, прилегающих к зданиям и сооружениям муниципальных образовательных организаций)</t>
  </si>
  <si>
    <t>2.3.2</t>
  </si>
  <si>
    <t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</si>
  <si>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 xml:space="preserve">Оплата штрафов, пеней, недоимки </t>
  </si>
  <si>
    <t xml:space="preserve"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</t>
  </si>
  <si>
    <t xml:space="preserve">Питание учащихся дневных муниципальных образовательных учреждений, реализующих общеобразовательные программы </t>
  </si>
  <si>
    <t>1.2.1</t>
  </si>
  <si>
    <t>1.2.2</t>
  </si>
  <si>
    <t>1.2.3</t>
  </si>
  <si>
    <t>1.2.4</t>
  </si>
  <si>
    <t>1.2.5</t>
  </si>
  <si>
    <t>1.2.6</t>
  </si>
  <si>
    <t>1.5.1</t>
  </si>
  <si>
    <t>2.2.1</t>
  </si>
  <si>
    <t>2.2.2</t>
  </si>
  <si>
    <t>2.2.3</t>
  </si>
  <si>
    <t>2.3.7</t>
  </si>
  <si>
    <t>2.3.8</t>
  </si>
  <si>
    <t>2.3.9</t>
  </si>
  <si>
    <t xml:space="preserve"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 </t>
  </si>
  <si>
    <t xml:space="preserve">Расходы на обеспечение деятельности (оказание услуг) муниципальных учреждений
</t>
  </si>
  <si>
    <t>7.1.3</t>
  </si>
  <si>
    <t>7.2.2</t>
  </si>
  <si>
    <t>остаток на 01.01.21</t>
  </si>
  <si>
    <t>Работы, услуги по содержанию имущества; прочие работы, услуги</t>
  </si>
  <si>
    <t>Организация бесплатного двухразового питания детей с ограниченными возможностями здоровья, детей-инвалидов, инвалидов обучающихся в муниципальных общеобразовательных организациях муниципального образования Усть-Лабинский район, реализующих образовательные программы начального общего, основного общего, среднего общего образования</t>
  </si>
  <si>
    <t>3.2.4</t>
  </si>
  <si>
    <t>3.2.5</t>
  </si>
  <si>
    <t>3.4</t>
  </si>
  <si>
    <t>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 путем создания в муниципальных организациях дополнительного образования детей условий для получения детьми-инвалидами качественного образования</t>
  </si>
  <si>
    <t>Реализация мероприятий государственной программы Краснодарского края  «Дети Кубани», всего:</t>
  </si>
  <si>
    <t>Организация отдыха детей в каникулярное время на базе муниципальных учреждений, осуществляющих организацию отдыха детей в Краснодарском крае</t>
  </si>
  <si>
    <t>Осуществление 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</si>
  <si>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4.3</t>
  </si>
  <si>
    <t>Организация отдыха детей в профильных лагерях, организованных муниципальными образовательными организациями, осуществляющими организацию отдыха и оздоровления обучающихся в каникулярное время с дневным пребыванием с обязательной организацией их питания</t>
  </si>
  <si>
    <t>Организация отдыха детей в каникулярное время на базе муниципальных учреждений, осуществляющих организацию отдыха детей</t>
  </si>
  <si>
    <t>Задача 6:  Профилактика терроризма и экстремизма в муниципальных образовательных учреждениях муниципального образования Усть-Лабинский район; предупреждение детского дорожно-транспортного травматизма</t>
  </si>
  <si>
    <t>6.1</t>
  </si>
  <si>
    <t>Реализация мероприятий государственной программы Краснодарского края "Обеспечение безопасности населения", всего:</t>
  </si>
  <si>
    <t>Участие в профилактике терроризма в части обеспечения инженерно-технической защищенности муниципальных образовательных организаций</t>
  </si>
  <si>
    <t>Реализация федерального проекта "Успех каждого ребенка", всего: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</si>
  <si>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в рамках реализации мероприятий регионального проекта Краснодарского края "Успех каждого ребенка" (создание в общеобразовательных организациях, расположенных в сельской местности и малых городах, условий для занятий физической культурой и спортом) </t>
  </si>
  <si>
    <t>Участие в осуществлении мероприятий по предупреждению детского дорожно-транспортного травматизма на территории муниципальных образований Краснодарского края в рамках регионального проекта Краснодарского края «Безопасность дорожного движения»</t>
  </si>
  <si>
    <t>3.4.1</t>
  </si>
  <si>
    <t>4.4</t>
  </si>
  <si>
    <t>4.4.1</t>
  </si>
  <si>
    <t>4.4.2</t>
  </si>
  <si>
    <t>4.4.3</t>
  </si>
  <si>
    <t>5.3</t>
  </si>
  <si>
    <t>5.4.1</t>
  </si>
  <si>
    <t>5.4.2</t>
  </si>
  <si>
    <t>6.1.1</t>
  </si>
  <si>
    <t>7.3</t>
  </si>
  <si>
    <t>7.3.1</t>
  </si>
  <si>
    <t>7.3.2</t>
  </si>
  <si>
    <t>Капитальный ремонт муниципальных образовательных учреждений; ремонт муниципальных образовательных учреждений; благоустройство территории</t>
  </si>
  <si>
    <t>Ремонт электропроводки; ремонтно-сантехнические работы; ремонт и материально-техническое обеспечение помещений с целью приведения в соответствие с фирменным стилем Центров "Точка роста"</t>
  </si>
  <si>
    <t>Организация подвоза детей к местам учебы и обратно</t>
  </si>
  <si>
    <t>Пит,ЗСК 2074,8</t>
  </si>
  <si>
    <t>Приобретение теневых навесов</t>
  </si>
  <si>
    <t>Работы, услуги по содержанию имущества; прочие работы, услуги; приобретение оконных и дверных блоков, приобретение материалов для ремонта</t>
  </si>
  <si>
    <t>1.2.7</t>
  </si>
  <si>
    <t>1.2.8</t>
  </si>
  <si>
    <t>2.2.4</t>
  </si>
  <si>
    <t>022.09.1101, 022.09.1113</t>
  </si>
  <si>
    <t>022.09.1102</t>
  </si>
  <si>
    <t>022.09.1103</t>
  </si>
  <si>
    <t>121.003.007</t>
  </si>
  <si>
    <t>121.003.031</t>
  </si>
  <si>
    <t>121.003.026</t>
  </si>
  <si>
    <t>121.003.024</t>
  </si>
  <si>
    <t>121.004.004</t>
  </si>
  <si>
    <t>казен</t>
  </si>
  <si>
    <t>Выполнено</t>
  </si>
  <si>
    <t>за  2021 год</t>
  </si>
  <si>
    <t>3.5</t>
  </si>
  <si>
    <t>Обеспечение функционирования модели персонифицированного финансирования дополнительного образования детей</t>
  </si>
  <si>
    <t>Начальник</t>
  </si>
  <si>
    <t>А. А. Баженова</t>
  </si>
  <si>
    <t>БУ АУ  1432285,8</t>
  </si>
  <si>
    <t>Казен 119331,1</t>
  </si>
  <si>
    <t>291,9 снять др программа</t>
  </si>
  <si>
    <t>МБУ Холдинг "Детство без границ" - осуществлена предоплата 30%, окончательный расчет в 2022 году</t>
  </si>
  <si>
    <t>Средства освоены по факту представленных актов выполненных работ</t>
  </si>
  <si>
    <t>Средства не освоены в полном объеме, в связи с отсутствием исполнительного листа</t>
  </si>
</sst>
</file>

<file path=xl/styles.xml><?xml version="1.0" encoding="utf-8"?>
<styleSheet xmlns="http://schemas.openxmlformats.org/spreadsheetml/2006/main">
  <numFmts count="4">
    <numFmt numFmtId="164" formatCode="#,##0.0_р_."/>
    <numFmt numFmtId="165" formatCode="#,##0_р_."/>
    <numFmt numFmtId="166" formatCode="0.0"/>
    <numFmt numFmtId="167" formatCode="_-* #,##0.0_р_._-;\-* #,##0.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2"/>
      <name val="Calibri"/>
      <family val="2"/>
      <charset val="204"/>
    </font>
    <font>
      <u/>
      <sz val="12"/>
      <name val="Calibri"/>
      <family val="2"/>
      <charset val="204"/>
    </font>
    <font>
      <sz val="7"/>
      <name val="Calibri"/>
      <family val="2"/>
      <charset val="204"/>
    </font>
    <font>
      <sz val="10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30"/>
      <name val="Calibri"/>
      <family val="2"/>
      <charset val="204"/>
    </font>
    <font>
      <sz val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wrapText="1" shrinkToFit="1"/>
    </xf>
    <xf numFmtId="0" fontId="2" fillId="0" borderId="1" xfId="0" applyFont="1" applyBorder="1" applyAlignment="1">
      <alignment horizontal="center" wrapText="1" shrinkToFit="1"/>
    </xf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2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/>
    <xf numFmtId="49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 wrapText="1"/>
    </xf>
    <xf numFmtId="0" fontId="3" fillId="2" borderId="1" xfId="0" applyFont="1" applyFill="1" applyBorder="1" applyAlignment="1"/>
    <xf numFmtId="0" fontId="1" fillId="0" borderId="0" xfId="0" applyFont="1" applyAlignment="1">
      <alignment wrapText="1"/>
    </xf>
    <xf numFmtId="49" fontId="4" fillId="2" borderId="0" xfId="0" applyNumberFormat="1" applyFont="1" applyFill="1"/>
    <xf numFmtId="49" fontId="1" fillId="0" borderId="0" xfId="0" applyNumberFormat="1" applyFont="1"/>
    <xf numFmtId="0" fontId="6" fillId="2" borderId="1" xfId="0" applyFont="1" applyFill="1" applyBorder="1" applyAlignment="1">
      <alignment horizontal="center" wrapText="1"/>
    </xf>
    <xf numFmtId="0" fontId="2" fillId="0" borderId="0" xfId="0" applyFont="1"/>
    <xf numFmtId="0" fontId="6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49" fontId="2" fillId="0" borderId="0" xfId="0" applyNumberFormat="1" applyFont="1"/>
    <xf numFmtId="0" fontId="1" fillId="0" borderId="1" xfId="0" applyFont="1" applyFill="1" applyBorder="1" applyAlignment="1">
      <alignment horizontal="left" wrapText="1"/>
    </xf>
    <xf numFmtId="0" fontId="3" fillId="0" borderId="1" xfId="0" applyFont="1" applyBorder="1" applyAlignment="1"/>
    <xf numFmtId="0" fontId="3" fillId="0" borderId="2" xfId="0" applyFont="1" applyBorder="1" applyAlignment="1">
      <alignment wrapText="1"/>
    </xf>
    <xf numFmtId="0" fontId="7" fillId="2" borderId="0" xfId="0" applyFont="1" applyFill="1"/>
    <xf numFmtId="0" fontId="7" fillId="0" borderId="0" xfId="0" applyFont="1"/>
    <xf numFmtId="166" fontId="7" fillId="0" borderId="0" xfId="0" applyNumberFormat="1" applyFont="1"/>
    <xf numFmtId="0" fontId="8" fillId="0" borderId="0" xfId="0" applyFont="1"/>
    <xf numFmtId="164" fontId="4" fillId="0" borderId="0" xfId="0" applyNumberFormat="1" applyFont="1"/>
    <xf numFmtId="164" fontId="2" fillId="0" borderId="0" xfId="0" applyNumberFormat="1" applyFont="1"/>
    <xf numFmtId="0" fontId="2" fillId="2" borderId="0" xfId="0" applyFont="1" applyFill="1"/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2" borderId="0" xfId="0" applyFont="1" applyFill="1"/>
    <xf numFmtId="0" fontId="1" fillId="2" borderId="2" xfId="0" applyFont="1" applyFill="1" applyBorder="1" applyAlignment="1">
      <alignment horizontal="left" wrapText="1"/>
    </xf>
    <xf numFmtId="49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1" fontId="7" fillId="0" borderId="0" xfId="0" applyNumberFormat="1" applyFont="1"/>
    <xf numFmtId="0" fontId="9" fillId="0" borderId="0" xfId="0" applyFont="1"/>
    <xf numFmtId="166" fontId="8" fillId="0" borderId="0" xfId="0" applyNumberFormat="1" applyFont="1"/>
    <xf numFmtId="164" fontId="1" fillId="0" borderId="1" xfId="0" applyNumberFormat="1" applyFont="1" applyBorder="1" applyAlignment="1">
      <alignment horizontal="center" wrapText="1" shrinkToFit="1"/>
    </xf>
    <xf numFmtId="165" fontId="2" fillId="0" borderId="1" xfId="0" applyNumberFormat="1" applyFont="1" applyBorder="1" applyAlignment="1">
      <alignment horizontal="center" wrapText="1" shrinkToFit="1"/>
    </xf>
    <xf numFmtId="165" fontId="1" fillId="0" borderId="1" xfId="0" applyNumberFormat="1" applyFont="1" applyBorder="1" applyAlignment="1">
      <alignment horizontal="center" wrapText="1" shrinkToFit="1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/>
    <xf numFmtId="166" fontId="1" fillId="4" borderId="1" xfId="0" applyNumberFormat="1" applyFont="1" applyFill="1" applyBorder="1"/>
    <xf numFmtId="0" fontId="1" fillId="2" borderId="1" xfId="0" applyFont="1" applyFill="1" applyBorder="1"/>
    <xf numFmtId="166" fontId="1" fillId="2" borderId="1" xfId="0" applyNumberFormat="1" applyFont="1" applyFill="1" applyBorder="1"/>
    <xf numFmtId="0" fontId="1" fillId="2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3" borderId="0" xfId="0" applyFont="1" applyFill="1" applyBorder="1"/>
    <xf numFmtId="0" fontId="1" fillId="2" borderId="0" xfId="0" applyFont="1" applyFill="1" applyBorder="1"/>
    <xf numFmtId="166" fontId="1" fillId="4" borderId="0" xfId="0" applyNumberFormat="1" applyFont="1" applyFill="1" applyBorder="1"/>
    <xf numFmtId="0" fontId="1" fillId="4" borderId="0" xfId="0" applyFont="1" applyFill="1" applyBorder="1"/>
    <xf numFmtId="164" fontId="1" fillId="0" borderId="0" xfId="0" applyNumberFormat="1" applyFont="1"/>
    <xf numFmtId="167" fontId="2" fillId="0" borderId="0" xfId="0" applyNumberFormat="1" applyFont="1"/>
    <xf numFmtId="167" fontId="2" fillId="2" borderId="0" xfId="0" applyNumberFormat="1" applyFont="1" applyFill="1"/>
    <xf numFmtId="166" fontId="1" fillId="0" borderId="0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 shrinkToFit="1"/>
    </xf>
    <xf numFmtId="0" fontId="1" fillId="0" borderId="1" xfId="0" applyFont="1" applyBorder="1" applyAlignment="1">
      <alignment horizontal="center" wrapText="1" shrinkToFit="1"/>
    </xf>
    <xf numFmtId="164" fontId="1" fillId="0" borderId="1" xfId="0" applyNumberFormat="1" applyFont="1" applyBorder="1" applyAlignment="1">
      <alignment horizontal="center" wrapText="1"/>
    </xf>
    <xf numFmtId="166" fontId="1" fillId="3" borderId="1" xfId="0" applyNumberFormat="1" applyFont="1" applyFill="1" applyBorder="1"/>
    <xf numFmtId="0" fontId="1" fillId="0" borderId="1" xfId="0" applyFont="1" applyBorder="1" applyAlignment="1">
      <alignment wrapText="1"/>
    </xf>
    <xf numFmtId="166" fontId="1" fillId="6" borderId="1" xfId="0" applyNumberFormat="1" applyFont="1" applyFill="1" applyBorder="1"/>
    <xf numFmtId="0" fontId="1" fillId="6" borderId="1" xfId="0" applyFont="1" applyFill="1" applyBorder="1"/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1" fillId="5" borderId="1" xfId="0" applyFont="1" applyFill="1" applyBorder="1"/>
    <xf numFmtId="166" fontId="2" fillId="2" borderId="0" xfId="0" applyNumberFormat="1" applyFont="1" applyFill="1"/>
    <xf numFmtId="166" fontId="2" fillId="0" borderId="0" xfId="0" applyNumberFormat="1" applyFont="1"/>
    <xf numFmtId="166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9"/>
  <sheetViews>
    <sheetView tabSelected="1" view="pageBreakPreview" zoomScale="85" zoomScaleNormal="75" zoomScaleSheetLayoutView="85" workbookViewId="0">
      <pane xSplit="2" ySplit="9" topLeftCell="J96" activePane="bottomRight" state="frozen"/>
      <selection pane="topRight" activeCell="D1" sqref="D1"/>
      <selection pane="bottomLeft" activeCell="A10" sqref="A10"/>
      <selection pane="bottomRight" activeCell="T62" sqref="T62"/>
    </sheetView>
  </sheetViews>
  <sheetFormatPr defaultRowHeight="12.75"/>
  <cols>
    <col min="1" max="1" width="6.5703125" style="18" customWidth="1"/>
    <col min="2" max="2" width="52.5703125" style="1" customWidth="1"/>
    <col min="3" max="3" width="10.7109375" style="1" customWidth="1"/>
    <col min="4" max="4" width="9.140625" style="1"/>
    <col min="5" max="5" width="9.7109375" style="1" customWidth="1"/>
    <col min="6" max="8" width="9.140625" style="1"/>
    <col min="9" max="9" width="10.42578125" style="1" customWidth="1"/>
    <col min="10" max="10" width="9.28515625" style="1" bestFit="1" customWidth="1"/>
    <col min="11" max="11" width="9.140625" style="1"/>
    <col min="12" max="12" width="9" style="1" customWidth="1"/>
    <col min="13" max="13" width="11.5703125" style="1" customWidth="1"/>
    <col min="14" max="16" width="9" style="1" customWidth="1"/>
    <col min="17" max="17" width="11.28515625" style="1" customWidth="1"/>
    <col min="18" max="18" width="13.42578125" style="1" customWidth="1"/>
    <col min="19" max="19" width="9" style="1" customWidth="1"/>
    <col min="20" max="20" width="16.7109375" style="1" customWidth="1"/>
    <col min="21" max="21" width="13.28515625" style="1" customWidth="1"/>
    <col min="22" max="22" width="11.140625" style="28" customWidth="1"/>
    <col min="23" max="23" width="9.140625" style="28"/>
    <col min="24" max="24" width="6.28515625" style="28" customWidth="1"/>
    <col min="25" max="25" width="7.7109375" style="28" customWidth="1"/>
    <col min="26" max="16384" width="9.140625" style="28"/>
  </cols>
  <sheetData>
    <row r="1" spans="1:25" s="1" customFormat="1" ht="15.75">
      <c r="A1" s="17" t="s">
        <v>75</v>
      </c>
      <c r="B1" s="36"/>
      <c r="C1" s="16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25" s="1" customFormat="1" ht="20.25" customHeight="1">
      <c r="A2" s="18"/>
      <c r="C2" s="64" t="s">
        <v>169</v>
      </c>
      <c r="D2" s="64"/>
      <c r="E2" s="64"/>
      <c r="F2" s="64"/>
      <c r="G2" s="64"/>
      <c r="H2" s="64"/>
      <c r="I2" s="64"/>
      <c r="J2" s="64"/>
      <c r="K2" s="64"/>
      <c r="L2" s="59"/>
      <c r="M2" s="59"/>
      <c r="N2" s="59"/>
      <c r="O2" s="59"/>
      <c r="P2" s="59"/>
      <c r="Q2" s="59"/>
      <c r="R2" s="59"/>
      <c r="S2" s="59"/>
    </row>
    <row r="3" spans="1:25" s="32" customFormat="1" ht="15.75">
      <c r="A3" s="31" t="s">
        <v>76</v>
      </c>
    </row>
    <row r="4" spans="1:25" s="32" customFormat="1" ht="15.75">
      <c r="A4" s="31" t="s">
        <v>77</v>
      </c>
    </row>
    <row r="5" spans="1:25" s="32" customFormat="1" ht="15.75">
      <c r="A5" s="31" t="s">
        <v>78</v>
      </c>
    </row>
    <row r="6" spans="1:25" s="1" customFormat="1" ht="25.5" customHeight="1">
      <c r="A6" s="66" t="s">
        <v>0</v>
      </c>
      <c r="B6" s="67" t="s">
        <v>1</v>
      </c>
      <c r="C6" s="67" t="s">
        <v>56</v>
      </c>
      <c r="D6" s="68" t="s">
        <v>57</v>
      </c>
      <c r="E6" s="68"/>
      <c r="F6" s="68"/>
      <c r="G6" s="68"/>
      <c r="H6" s="65" t="s">
        <v>58</v>
      </c>
      <c r="I6" s="65"/>
      <c r="J6" s="65"/>
      <c r="K6" s="65"/>
      <c r="L6" s="68" t="s">
        <v>59</v>
      </c>
      <c r="M6" s="68"/>
      <c r="N6" s="68"/>
      <c r="O6" s="68"/>
      <c r="P6" s="68" t="s">
        <v>60</v>
      </c>
      <c r="Q6" s="68"/>
      <c r="R6" s="68"/>
      <c r="S6" s="68"/>
      <c r="T6" s="63" t="s">
        <v>61</v>
      </c>
      <c r="U6" s="52"/>
    </row>
    <row r="7" spans="1:25" s="1" customFormat="1" ht="93" customHeight="1">
      <c r="A7" s="66"/>
      <c r="B7" s="67"/>
      <c r="C7" s="67"/>
      <c r="D7" s="43" t="s">
        <v>2</v>
      </c>
      <c r="E7" s="43" t="s">
        <v>3</v>
      </c>
      <c r="F7" s="43" t="s">
        <v>4</v>
      </c>
      <c r="G7" s="43" t="s">
        <v>53</v>
      </c>
      <c r="H7" s="43" t="s">
        <v>2</v>
      </c>
      <c r="I7" s="43" t="s">
        <v>3</v>
      </c>
      <c r="J7" s="43" t="s">
        <v>4</v>
      </c>
      <c r="K7" s="43" t="s">
        <v>53</v>
      </c>
      <c r="L7" s="43" t="s">
        <v>2</v>
      </c>
      <c r="M7" s="43" t="s">
        <v>3</v>
      </c>
      <c r="N7" s="43" t="s">
        <v>4</v>
      </c>
      <c r="O7" s="43" t="s">
        <v>53</v>
      </c>
      <c r="P7" s="43" t="s">
        <v>2</v>
      </c>
      <c r="Q7" s="43" t="s">
        <v>3</v>
      </c>
      <c r="R7" s="43" t="s">
        <v>4</v>
      </c>
      <c r="S7" s="43" t="s">
        <v>53</v>
      </c>
      <c r="T7" s="63"/>
      <c r="U7" s="52"/>
    </row>
    <row r="8" spans="1:25" s="4" customFormat="1" ht="15">
      <c r="A8" s="2">
        <v>1</v>
      </c>
      <c r="B8" s="3">
        <v>2</v>
      </c>
      <c r="C8" s="3">
        <v>3</v>
      </c>
      <c r="D8" s="44">
        <v>4</v>
      </c>
      <c r="E8" s="44">
        <v>5</v>
      </c>
      <c r="F8" s="44">
        <v>6</v>
      </c>
      <c r="G8" s="44">
        <v>7</v>
      </c>
      <c r="H8" s="44">
        <v>8</v>
      </c>
      <c r="I8" s="44">
        <v>9</v>
      </c>
      <c r="J8" s="44">
        <v>10</v>
      </c>
      <c r="K8" s="44">
        <v>11</v>
      </c>
      <c r="L8" s="45">
        <v>12</v>
      </c>
      <c r="M8" s="45">
        <v>13</v>
      </c>
      <c r="N8" s="45">
        <v>14</v>
      </c>
      <c r="O8" s="45">
        <v>15</v>
      </c>
      <c r="P8" s="46">
        <v>16</v>
      </c>
      <c r="Q8" s="46">
        <v>17</v>
      </c>
      <c r="R8" s="46">
        <v>18</v>
      </c>
      <c r="S8" s="46">
        <v>19</v>
      </c>
      <c r="T8" s="47">
        <v>20</v>
      </c>
      <c r="U8" s="53"/>
    </row>
    <row r="9" spans="1:25" s="1" customFormat="1" ht="21" customHeight="1">
      <c r="A9" s="5"/>
      <c r="B9" s="1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54"/>
    </row>
    <row r="10" spans="1:25" ht="101.45" customHeight="1">
      <c r="A10" s="7" t="s">
        <v>5</v>
      </c>
      <c r="B10" s="35" t="s">
        <v>97</v>
      </c>
      <c r="C10" s="19" t="s">
        <v>62</v>
      </c>
      <c r="D10" s="6"/>
      <c r="E10" s="48">
        <v>412838.6</v>
      </c>
      <c r="F10" s="6">
        <v>135626</v>
      </c>
      <c r="G10" s="6">
        <v>4</v>
      </c>
      <c r="H10" s="6"/>
      <c r="I10" s="48">
        <v>412838.6</v>
      </c>
      <c r="J10" s="6">
        <v>135626</v>
      </c>
      <c r="K10" s="6">
        <v>4</v>
      </c>
      <c r="L10" s="6"/>
      <c r="M10" s="51">
        <v>412838.6</v>
      </c>
      <c r="N10" s="51">
        <v>135059.79999999999</v>
      </c>
      <c r="O10" s="51">
        <v>4</v>
      </c>
      <c r="P10" s="51"/>
      <c r="Q10" s="51">
        <v>412836.6</v>
      </c>
      <c r="R10" s="51">
        <f>125666.6+2.1</f>
        <v>125668.70000000001</v>
      </c>
      <c r="S10" s="48">
        <f>O10</f>
        <v>4</v>
      </c>
      <c r="T10" s="6" t="s">
        <v>168</v>
      </c>
      <c r="U10" s="54"/>
      <c r="V10" s="29">
        <f>N10-R10</f>
        <v>9391.0999999999767</v>
      </c>
      <c r="X10" s="29">
        <f>M10/E10*100</f>
        <v>100</v>
      </c>
      <c r="Y10" s="29">
        <f>N10/F10*100</f>
        <v>99.582528423753544</v>
      </c>
    </row>
    <row r="11" spans="1:25" ht="27.2" customHeight="1">
      <c r="A11" s="13" t="s">
        <v>10</v>
      </c>
      <c r="B11" s="11" t="s">
        <v>79</v>
      </c>
      <c r="C11" s="12"/>
      <c r="D11" s="12">
        <f>SUM(D12:D19)</f>
        <v>0</v>
      </c>
      <c r="E11" s="12">
        <f t="shared" ref="E11:S11" si="0">SUM(E12:E19)</f>
        <v>0</v>
      </c>
      <c r="F11" s="12">
        <f t="shared" si="0"/>
        <v>20526.099999999999</v>
      </c>
      <c r="G11" s="12">
        <f t="shared" si="0"/>
        <v>0</v>
      </c>
      <c r="H11" s="12">
        <f>SUM(H12:H19)</f>
        <v>0</v>
      </c>
      <c r="I11" s="12">
        <f>SUM(I12:I19)</f>
        <v>0</v>
      </c>
      <c r="J11" s="12">
        <f>SUM(J12:J19)</f>
        <v>20526.099999999999</v>
      </c>
      <c r="K11" s="12">
        <f>SUM(K12:K19)</f>
        <v>0</v>
      </c>
      <c r="L11" s="12">
        <f t="shared" si="0"/>
        <v>0</v>
      </c>
      <c r="M11" s="12">
        <f t="shared" si="0"/>
        <v>0</v>
      </c>
      <c r="N11" s="69">
        <f>SUM(N12:N19)</f>
        <v>20515.099999999999</v>
      </c>
      <c r="O11" s="12">
        <f t="shared" si="0"/>
        <v>0</v>
      </c>
      <c r="P11" s="12">
        <f t="shared" si="0"/>
        <v>0</v>
      </c>
      <c r="Q11" s="12">
        <f t="shared" si="0"/>
        <v>0</v>
      </c>
      <c r="R11" s="12">
        <f t="shared" si="0"/>
        <v>18946.5</v>
      </c>
      <c r="S11" s="12">
        <f t="shared" si="0"/>
        <v>0</v>
      </c>
      <c r="T11" s="12"/>
      <c r="U11" s="55"/>
      <c r="X11" s="29" t="e">
        <f t="shared" ref="X11:Y78" si="1">M11/E11*100</f>
        <v>#DIV/0!</v>
      </c>
      <c r="Y11" s="29">
        <f t="shared" si="1"/>
        <v>99.946409693024975</v>
      </c>
    </row>
    <row r="12" spans="1:25" ht="33.950000000000003" customHeight="1">
      <c r="A12" s="8" t="s">
        <v>101</v>
      </c>
      <c r="B12" s="9" t="s">
        <v>6</v>
      </c>
      <c r="C12" s="19" t="s">
        <v>62</v>
      </c>
      <c r="D12" s="6"/>
      <c r="E12" s="6"/>
      <c r="F12" s="6">
        <v>1544.6</v>
      </c>
      <c r="G12" s="6"/>
      <c r="H12" s="6"/>
      <c r="I12" s="6"/>
      <c r="J12" s="6">
        <v>1544.6</v>
      </c>
      <c r="K12" s="6"/>
      <c r="L12" s="6"/>
      <c r="M12" s="50"/>
      <c r="N12" s="51">
        <v>1544.6</v>
      </c>
      <c r="O12" s="50"/>
      <c r="P12" s="50"/>
      <c r="Q12" s="50"/>
      <c r="R12" s="51">
        <v>1545.5</v>
      </c>
      <c r="S12" s="6"/>
      <c r="T12" s="6" t="s">
        <v>168</v>
      </c>
      <c r="U12" s="62"/>
      <c r="X12" s="29" t="e">
        <f t="shared" si="1"/>
        <v>#DIV/0!</v>
      </c>
      <c r="Y12" s="29">
        <f t="shared" si="1"/>
        <v>100</v>
      </c>
    </row>
    <row r="13" spans="1:25" ht="33.950000000000003" customHeight="1">
      <c r="A13" s="8" t="s">
        <v>102</v>
      </c>
      <c r="B13" s="9" t="s">
        <v>7</v>
      </c>
      <c r="C13" s="19" t="s">
        <v>62</v>
      </c>
      <c r="D13" s="6"/>
      <c r="E13" s="6"/>
      <c r="F13" s="6">
        <v>11311.6</v>
      </c>
      <c r="G13" s="6"/>
      <c r="H13" s="6"/>
      <c r="I13" s="6"/>
      <c r="J13" s="6">
        <v>11311.6</v>
      </c>
      <c r="K13" s="6"/>
      <c r="L13" s="6"/>
      <c r="M13" s="50"/>
      <c r="N13" s="51">
        <f>10766.5+534.1</f>
        <v>11300.6</v>
      </c>
      <c r="O13" s="50"/>
      <c r="P13" s="50"/>
      <c r="Q13" s="50"/>
      <c r="R13" s="50">
        <f>10552.7+534.1</f>
        <v>11086.800000000001</v>
      </c>
      <c r="S13" s="6"/>
      <c r="T13" s="6" t="s">
        <v>168</v>
      </c>
      <c r="U13" s="54"/>
      <c r="V13" s="41">
        <v>3138.3139000000001</v>
      </c>
      <c r="X13" s="29" t="e">
        <f t="shared" si="1"/>
        <v>#DIV/0!</v>
      </c>
      <c r="Y13" s="29">
        <f t="shared" si="1"/>
        <v>99.902754694296121</v>
      </c>
    </row>
    <row r="14" spans="1:25" ht="36.75" customHeight="1">
      <c r="A14" s="8" t="s">
        <v>103</v>
      </c>
      <c r="B14" s="9" t="s">
        <v>8</v>
      </c>
      <c r="C14" s="19" t="s">
        <v>62</v>
      </c>
      <c r="D14" s="6"/>
      <c r="E14" s="6"/>
      <c r="F14" s="6">
        <v>84.4</v>
      </c>
      <c r="G14" s="6"/>
      <c r="H14" s="6"/>
      <c r="I14" s="6"/>
      <c r="J14" s="6">
        <v>84.4</v>
      </c>
      <c r="K14" s="6"/>
      <c r="L14" s="6"/>
      <c r="M14" s="50"/>
      <c r="N14" s="50">
        <f>84.4</f>
        <v>84.4</v>
      </c>
      <c r="O14" s="50"/>
      <c r="P14" s="50"/>
      <c r="Q14" s="50"/>
      <c r="R14" s="50">
        <f>84.4</f>
        <v>84.4</v>
      </c>
      <c r="S14" s="6"/>
      <c r="T14" s="6" t="s">
        <v>168</v>
      </c>
      <c r="U14" s="54"/>
      <c r="V14" s="41">
        <v>3140.3141000000001</v>
      </c>
      <c r="X14" s="29" t="e">
        <f t="shared" si="1"/>
        <v>#DIV/0!</v>
      </c>
      <c r="Y14" s="29">
        <f t="shared" si="1"/>
        <v>100</v>
      </c>
    </row>
    <row r="15" spans="1:25" ht="51" customHeight="1">
      <c r="A15" s="8" t="s">
        <v>104</v>
      </c>
      <c r="B15" s="9" t="s">
        <v>65</v>
      </c>
      <c r="C15" s="19" t="s">
        <v>62</v>
      </c>
      <c r="D15" s="6"/>
      <c r="E15" s="6"/>
      <c r="F15" s="6">
        <v>1524</v>
      </c>
      <c r="G15" s="6"/>
      <c r="H15" s="6"/>
      <c r="I15" s="6"/>
      <c r="J15" s="6">
        <v>1524</v>
      </c>
      <c r="K15" s="6"/>
      <c r="L15" s="6"/>
      <c r="M15" s="50"/>
      <c r="N15" s="50">
        <v>1524</v>
      </c>
      <c r="O15" s="50"/>
      <c r="P15" s="50"/>
      <c r="Q15" s="50"/>
      <c r="R15" s="50">
        <f>1024+270</f>
        <v>1294</v>
      </c>
      <c r="S15" s="6"/>
      <c r="T15" s="70" t="s">
        <v>177</v>
      </c>
      <c r="U15" s="56"/>
      <c r="X15" s="29" t="e">
        <f t="shared" si="1"/>
        <v>#DIV/0!</v>
      </c>
      <c r="Y15" s="29">
        <f t="shared" si="1"/>
        <v>100</v>
      </c>
    </row>
    <row r="16" spans="1:25" ht="51" customHeight="1">
      <c r="A16" s="8" t="s">
        <v>105</v>
      </c>
      <c r="B16" s="9" t="s">
        <v>98</v>
      </c>
      <c r="C16" s="19" t="s">
        <v>62</v>
      </c>
      <c r="D16" s="6"/>
      <c r="E16" s="6"/>
      <c r="F16" s="6">
        <v>114.3</v>
      </c>
      <c r="G16" s="6"/>
      <c r="H16" s="6"/>
      <c r="I16" s="6"/>
      <c r="J16" s="6">
        <v>114.3</v>
      </c>
      <c r="K16" s="6"/>
      <c r="L16" s="6"/>
      <c r="M16" s="50"/>
      <c r="N16" s="50">
        <v>114.3</v>
      </c>
      <c r="O16" s="50"/>
      <c r="P16" s="50"/>
      <c r="Q16" s="50"/>
      <c r="R16" s="50">
        <f>N16</f>
        <v>114.3</v>
      </c>
      <c r="S16" s="6">
        <f>O16</f>
        <v>0</v>
      </c>
      <c r="T16" s="6" t="s">
        <v>168</v>
      </c>
      <c r="U16" s="54"/>
      <c r="X16" s="29" t="e">
        <f t="shared" si="1"/>
        <v>#DIV/0!</v>
      </c>
      <c r="Y16" s="29">
        <f t="shared" si="1"/>
        <v>100</v>
      </c>
    </row>
    <row r="17" spans="1:25" ht="51" customHeight="1">
      <c r="A17" s="8" t="s">
        <v>106</v>
      </c>
      <c r="B17" s="9" t="s">
        <v>150</v>
      </c>
      <c r="C17" s="19" t="s">
        <v>62</v>
      </c>
      <c r="D17" s="6"/>
      <c r="E17" s="6"/>
      <c r="F17" s="6">
        <v>1646.3</v>
      </c>
      <c r="G17" s="6"/>
      <c r="H17" s="6"/>
      <c r="I17" s="6"/>
      <c r="J17" s="6">
        <v>1646.3</v>
      </c>
      <c r="K17" s="6"/>
      <c r="L17" s="6"/>
      <c r="M17" s="50"/>
      <c r="N17" s="50">
        <v>1646.3</v>
      </c>
      <c r="O17" s="50"/>
      <c r="P17" s="50"/>
      <c r="Q17" s="50"/>
      <c r="R17" s="50">
        <v>1646.3</v>
      </c>
      <c r="S17" s="6"/>
      <c r="T17" s="6" t="s">
        <v>168</v>
      </c>
      <c r="U17" s="54"/>
      <c r="X17" s="29" t="e">
        <f t="shared" si="1"/>
        <v>#DIV/0!</v>
      </c>
      <c r="Y17" s="29">
        <f t="shared" si="1"/>
        <v>100</v>
      </c>
    </row>
    <row r="18" spans="1:25" ht="51" customHeight="1">
      <c r="A18" s="8" t="s">
        <v>156</v>
      </c>
      <c r="B18" s="9" t="s">
        <v>154</v>
      </c>
      <c r="C18" s="19" t="s">
        <v>62</v>
      </c>
      <c r="D18" s="6"/>
      <c r="E18" s="6"/>
      <c r="F18" s="6">
        <v>600</v>
      </c>
      <c r="G18" s="6"/>
      <c r="H18" s="6"/>
      <c r="I18" s="6"/>
      <c r="J18" s="6">
        <v>600</v>
      </c>
      <c r="K18" s="6"/>
      <c r="L18" s="6"/>
      <c r="M18" s="50"/>
      <c r="N18" s="50">
        <v>600</v>
      </c>
      <c r="O18" s="50"/>
      <c r="P18" s="50"/>
      <c r="Q18" s="50"/>
      <c r="R18" s="50">
        <v>600</v>
      </c>
      <c r="S18" s="6"/>
      <c r="T18" s="6" t="s">
        <v>168</v>
      </c>
      <c r="U18" s="54"/>
      <c r="X18" s="29"/>
      <c r="Y18" s="29">
        <f t="shared" si="1"/>
        <v>100</v>
      </c>
    </row>
    <row r="19" spans="1:25" ht="66" customHeight="1">
      <c r="A19" s="8" t="s">
        <v>157</v>
      </c>
      <c r="B19" s="9" t="s">
        <v>155</v>
      </c>
      <c r="C19" s="19" t="s">
        <v>62</v>
      </c>
      <c r="D19" s="6"/>
      <c r="E19" s="6"/>
      <c r="F19" s="6">
        <v>3700.9</v>
      </c>
      <c r="G19" s="6"/>
      <c r="H19" s="6"/>
      <c r="I19" s="6"/>
      <c r="J19" s="6">
        <v>3700.9</v>
      </c>
      <c r="K19" s="6"/>
      <c r="L19" s="6"/>
      <c r="M19" s="50"/>
      <c r="N19" s="51">
        <v>3700.9</v>
      </c>
      <c r="O19" s="50"/>
      <c r="P19" s="50"/>
      <c r="Q19" s="50"/>
      <c r="R19" s="50">
        <v>2575.1999999999998</v>
      </c>
      <c r="S19" s="6"/>
      <c r="T19" s="70" t="s">
        <v>178</v>
      </c>
      <c r="U19" s="54"/>
      <c r="X19" s="29"/>
      <c r="Y19" s="29">
        <f t="shared" si="1"/>
        <v>100</v>
      </c>
    </row>
    <row r="20" spans="1:25" ht="69" customHeight="1">
      <c r="A20" s="8" t="s">
        <v>38</v>
      </c>
      <c r="B20" s="10" t="s">
        <v>37</v>
      </c>
      <c r="C20" s="19" t="s">
        <v>62</v>
      </c>
      <c r="D20" s="6"/>
      <c r="E20" s="6">
        <v>7648.5</v>
      </c>
      <c r="F20" s="6"/>
      <c r="G20" s="6"/>
      <c r="H20" s="6"/>
      <c r="I20" s="6">
        <v>7648.5</v>
      </c>
      <c r="J20" s="6"/>
      <c r="K20" s="6"/>
      <c r="L20" s="6"/>
      <c r="M20" s="71">
        <v>7302.1</v>
      </c>
      <c r="N20" s="72"/>
      <c r="O20" s="72"/>
      <c r="P20" s="72"/>
      <c r="Q20" s="71">
        <f>M20</f>
        <v>7302.1</v>
      </c>
      <c r="R20" s="50"/>
      <c r="S20" s="6"/>
      <c r="T20" s="6" t="s">
        <v>168</v>
      </c>
      <c r="U20" s="54"/>
      <c r="X20" s="29">
        <f t="shared" si="1"/>
        <v>95.471007387069363</v>
      </c>
      <c r="Y20" s="29" t="e">
        <f t="shared" si="1"/>
        <v>#DIV/0!</v>
      </c>
    </row>
    <row r="21" spans="1:25" ht="120" customHeight="1">
      <c r="A21" s="8" t="s">
        <v>39</v>
      </c>
      <c r="B21" s="35" t="s">
        <v>46</v>
      </c>
      <c r="C21" s="19" t="s">
        <v>62</v>
      </c>
      <c r="D21" s="6"/>
      <c r="E21" s="6">
        <v>3409</v>
      </c>
      <c r="F21" s="6"/>
      <c r="G21" s="6"/>
      <c r="H21" s="6"/>
      <c r="I21" s="6">
        <v>3409</v>
      </c>
      <c r="J21" s="6"/>
      <c r="K21" s="6"/>
      <c r="L21" s="6"/>
      <c r="M21" s="51">
        <v>3409</v>
      </c>
      <c r="N21" s="50"/>
      <c r="O21" s="50"/>
      <c r="P21" s="50"/>
      <c r="Q21" s="50">
        <v>3369.3</v>
      </c>
      <c r="R21" s="50"/>
      <c r="S21" s="6"/>
      <c r="T21" s="6" t="s">
        <v>168</v>
      </c>
      <c r="U21" s="54"/>
      <c r="X21" s="29">
        <f t="shared" si="1"/>
        <v>100</v>
      </c>
      <c r="Y21" s="29" t="e">
        <f t="shared" si="1"/>
        <v>#DIV/0!</v>
      </c>
    </row>
    <row r="22" spans="1:25" ht="63.2" customHeight="1">
      <c r="A22" s="13" t="s">
        <v>52</v>
      </c>
      <c r="B22" s="11" t="s">
        <v>80</v>
      </c>
      <c r="C22" s="21"/>
      <c r="D22" s="12">
        <f>D23</f>
        <v>0</v>
      </c>
      <c r="E22" s="12">
        <f t="shared" ref="E22:S22" si="2">E23</f>
        <v>0</v>
      </c>
      <c r="F22" s="12">
        <f t="shared" si="2"/>
        <v>0</v>
      </c>
      <c r="G22" s="12">
        <f t="shared" si="2"/>
        <v>0</v>
      </c>
      <c r="H22" s="12">
        <f>H23</f>
        <v>0</v>
      </c>
      <c r="I22" s="12">
        <f t="shared" si="2"/>
        <v>0</v>
      </c>
      <c r="J22" s="12">
        <f t="shared" si="2"/>
        <v>0</v>
      </c>
      <c r="K22" s="12">
        <f t="shared" si="2"/>
        <v>0</v>
      </c>
      <c r="L22" s="12">
        <f t="shared" si="2"/>
        <v>0</v>
      </c>
      <c r="M22" s="12">
        <f t="shared" si="2"/>
        <v>0</v>
      </c>
      <c r="N22" s="12">
        <f t="shared" si="2"/>
        <v>0</v>
      </c>
      <c r="O22" s="12">
        <f t="shared" si="2"/>
        <v>0</v>
      </c>
      <c r="P22" s="12">
        <f t="shared" si="2"/>
        <v>0</v>
      </c>
      <c r="Q22" s="12">
        <f t="shared" si="2"/>
        <v>0</v>
      </c>
      <c r="R22" s="12">
        <f t="shared" si="2"/>
        <v>0</v>
      </c>
      <c r="S22" s="12">
        <f t="shared" si="2"/>
        <v>0</v>
      </c>
      <c r="T22" s="12"/>
      <c r="U22" s="55"/>
      <c r="X22" s="29" t="e">
        <f t="shared" si="1"/>
        <v>#DIV/0!</v>
      </c>
      <c r="Y22" s="29" t="e">
        <f t="shared" si="1"/>
        <v>#DIV/0!</v>
      </c>
    </row>
    <row r="23" spans="1:25" ht="144" customHeight="1">
      <c r="A23" s="34" t="s">
        <v>107</v>
      </c>
      <c r="B23" s="35" t="s">
        <v>73</v>
      </c>
      <c r="C23" s="19" t="s">
        <v>62</v>
      </c>
      <c r="D23" s="6"/>
      <c r="E23" s="48"/>
      <c r="F23" s="6">
        <v>0</v>
      </c>
      <c r="G23" s="6"/>
      <c r="H23" s="6"/>
      <c r="I23" s="48"/>
      <c r="J23" s="6">
        <v>0</v>
      </c>
      <c r="K23" s="6"/>
      <c r="L23" s="6"/>
      <c r="M23" s="50"/>
      <c r="N23" s="50"/>
      <c r="O23" s="50"/>
      <c r="P23" s="50"/>
      <c r="Q23" s="50"/>
      <c r="R23" s="50"/>
      <c r="S23" s="6"/>
      <c r="T23" s="6"/>
      <c r="U23" s="54"/>
      <c r="X23" s="29" t="e">
        <f t="shared" si="1"/>
        <v>#DIV/0!</v>
      </c>
      <c r="Y23" s="29" t="e">
        <f t="shared" si="1"/>
        <v>#DIV/0!</v>
      </c>
    </row>
    <row r="24" spans="1:25" ht="81.75" customHeight="1">
      <c r="A24" s="34" t="s">
        <v>54</v>
      </c>
      <c r="B24" s="35" t="s">
        <v>88</v>
      </c>
      <c r="C24" s="19" t="s">
        <v>62</v>
      </c>
      <c r="D24" s="6"/>
      <c r="E24" s="48">
        <v>11367.3</v>
      </c>
      <c r="F24" s="6"/>
      <c r="G24" s="6"/>
      <c r="H24" s="6"/>
      <c r="I24" s="48">
        <v>11367.3</v>
      </c>
      <c r="J24" s="6"/>
      <c r="K24" s="6"/>
      <c r="L24" s="6"/>
      <c r="M24" s="51">
        <v>11367.3</v>
      </c>
      <c r="N24" s="50"/>
      <c r="O24" s="50"/>
      <c r="P24" s="50"/>
      <c r="Q24" s="51">
        <v>11367.3</v>
      </c>
      <c r="R24" s="50"/>
      <c r="S24" s="6"/>
      <c r="T24" s="6" t="s">
        <v>168</v>
      </c>
      <c r="U24" s="54"/>
      <c r="X24" s="29">
        <f t="shared" si="1"/>
        <v>100</v>
      </c>
      <c r="Y24" s="29" t="e">
        <f t="shared" si="1"/>
        <v>#DIV/0!</v>
      </c>
    </row>
    <row r="25" spans="1:25" ht="21" customHeight="1">
      <c r="A25" s="38"/>
      <c r="B25" s="14" t="s">
        <v>32</v>
      </c>
      <c r="C25" s="39"/>
      <c r="D25" s="49">
        <f>D10+D11+D20+D21+D22+D24</f>
        <v>0</v>
      </c>
      <c r="E25" s="49">
        <f t="shared" ref="E25:S25" si="3">E10+E11+E20+E21+E22+E24</f>
        <v>435263.39999999997</v>
      </c>
      <c r="F25" s="49">
        <f t="shared" si="3"/>
        <v>156152.1</v>
      </c>
      <c r="G25" s="49">
        <f t="shared" si="3"/>
        <v>4</v>
      </c>
      <c r="H25" s="49">
        <f>H10+H11+H20+H21+H22+H24</f>
        <v>0</v>
      </c>
      <c r="I25" s="49">
        <f t="shared" ref="I25:N25" si="4">I10+I11+I20+I21+I22+I24</f>
        <v>435263.39999999997</v>
      </c>
      <c r="J25" s="49">
        <f t="shared" si="4"/>
        <v>156152.1</v>
      </c>
      <c r="K25" s="49">
        <f t="shared" si="4"/>
        <v>4</v>
      </c>
      <c r="L25" s="49">
        <f t="shared" si="4"/>
        <v>0</v>
      </c>
      <c r="M25" s="49">
        <f>M10+M11+M20+M21+M22+M24</f>
        <v>434916.99999999994</v>
      </c>
      <c r="N25" s="49">
        <f t="shared" si="4"/>
        <v>155574.9</v>
      </c>
      <c r="O25" s="49">
        <f>O10+O11+O20+O21+O22+O24</f>
        <v>4</v>
      </c>
      <c r="P25" s="49">
        <f t="shared" si="3"/>
        <v>0</v>
      </c>
      <c r="Q25" s="49">
        <f t="shared" si="3"/>
        <v>434875.29999999993</v>
      </c>
      <c r="R25" s="49">
        <f t="shared" si="3"/>
        <v>144615.20000000001</v>
      </c>
      <c r="S25" s="49">
        <f t="shared" si="3"/>
        <v>4</v>
      </c>
      <c r="T25" s="49"/>
      <c r="U25" s="57"/>
      <c r="X25" s="29">
        <f t="shared" si="1"/>
        <v>99.920416005572704</v>
      </c>
      <c r="Y25" s="29">
        <f t="shared" si="1"/>
        <v>99.630360398611344</v>
      </c>
    </row>
    <row r="26" spans="1:25" s="27" customFormat="1" ht="28.5" customHeight="1">
      <c r="A26" s="5"/>
      <c r="B26" s="22" t="s">
        <v>11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6"/>
      <c r="X26" s="29" t="e">
        <f t="shared" si="1"/>
        <v>#DIV/0!</v>
      </c>
      <c r="Y26" s="29" t="e">
        <f t="shared" si="1"/>
        <v>#DIV/0!</v>
      </c>
    </row>
    <row r="27" spans="1:25" ht="79.5" customHeight="1">
      <c r="A27" s="8" t="s">
        <v>18</v>
      </c>
      <c r="B27" s="9" t="s">
        <v>99</v>
      </c>
      <c r="C27" s="19" t="s">
        <v>62</v>
      </c>
      <c r="D27" s="6"/>
      <c r="E27" s="48">
        <v>531288.9</v>
      </c>
      <c r="F27" s="6">
        <v>104910.9</v>
      </c>
      <c r="G27" s="6">
        <v>79</v>
      </c>
      <c r="H27" s="6"/>
      <c r="I27" s="48">
        <v>531288.9</v>
      </c>
      <c r="J27" s="6">
        <v>104910.9</v>
      </c>
      <c r="K27" s="6">
        <v>79</v>
      </c>
      <c r="L27" s="6"/>
      <c r="M27" s="51">
        <f>539257.9-7969</f>
        <v>531288.9</v>
      </c>
      <c r="N27" s="51">
        <v>104471.1</v>
      </c>
      <c r="O27" s="51">
        <v>75.599999999999994</v>
      </c>
      <c r="P27" s="51"/>
      <c r="Q27" s="51">
        <v>531249.69999999995</v>
      </c>
      <c r="R27" s="51">
        <f>112241.2-2.8</f>
        <v>112238.39999999999</v>
      </c>
      <c r="S27" s="51">
        <f>O27</f>
        <v>75.599999999999994</v>
      </c>
      <c r="T27" s="6" t="s">
        <v>168</v>
      </c>
      <c r="U27" s="62"/>
      <c r="V27" s="29" t="s">
        <v>118</v>
      </c>
      <c r="W27" s="28">
        <v>4253.2</v>
      </c>
      <c r="X27" s="29">
        <f t="shared" si="1"/>
        <v>100</v>
      </c>
      <c r="Y27" s="29">
        <f t="shared" si="1"/>
        <v>99.580787125074721</v>
      </c>
    </row>
    <row r="28" spans="1:25" ht="33" customHeight="1">
      <c r="A28" s="13" t="s">
        <v>19</v>
      </c>
      <c r="B28" s="11" t="s">
        <v>50</v>
      </c>
      <c r="C28" s="12"/>
      <c r="D28" s="12">
        <f>SUM(D29:D32)</f>
        <v>32609.4</v>
      </c>
      <c r="E28" s="12">
        <f t="shared" ref="E28:S28" si="5">SUM(E29:E32)</f>
        <v>33163.9</v>
      </c>
      <c r="F28" s="12">
        <f t="shared" si="5"/>
        <v>7128.7999999999993</v>
      </c>
      <c r="G28" s="12">
        <f t="shared" si="5"/>
        <v>0</v>
      </c>
      <c r="H28" s="12">
        <f>SUM(H29:H32)</f>
        <v>32609.4</v>
      </c>
      <c r="I28" s="12">
        <f>SUM(I29:I32)</f>
        <v>33163.9</v>
      </c>
      <c r="J28" s="12">
        <f>SUM(J29:J32)</f>
        <v>7128.7999999999993</v>
      </c>
      <c r="K28" s="12">
        <f>SUM(K29:K32)</f>
        <v>0</v>
      </c>
      <c r="L28" s="12">
        <f t="shared" si="5"/>
        <v>32535.3</v>
      </c>
      <c r="M28" s="12">
        <f t="shared" si="5"/>
        <v>33140.5</v>
      </c>
      <c r="N28" s="12">
        <f t="shared" si="5"/>
        <v>7123.9</v>
      </c>
      <c r="O28" s="12">
        <f t="shared" si="5"/>
        <v>0</v>
      </c>
      <c r="P28" s="12">
        <f t="shared" si="5"/>
        <v>29557.599999999999</v>
      </c>
      <c r="Q28" s="12">
        <f t="shared" si="5"/>
        <v>32200.2</v>
      </c>
      <c r="R28" s="12">
        <f t="shared" si="5"/>
        <v>6793.2000000000007</v>
      </c>
      <c r="S28" s="12">
        <f t="shared" si="5"/>
        <v>0</v>
      </c>
      <c r="T28" s="12"/>
      <c r="U28" s="55"/>
      <c r="W28" s="29"/>
      <c r="X28" s="29">
        <f t="shared" si="1"/>
        <v>99.929441350383996</v>
      </c>
      <c r="Y28" s="29">
        <f t="shared" si="1"/>
        <v>99.931264728986648</v>
      </c>
    </row>
    <row r="29" spans="1:25" ht="126.75" customHeight="1">
      <c r="A29" s="8" t="s">
        <v>108</v>
      </c>
      <c r="B29" s="9" t="s">
        <v>95</v>
      </c>
      <c r="C29" s="19" t="s">
        <v>62</v>
      </c>
      <c r="D29" s="6"/>
      <c r="E29" s="48">
        <v>22866.2</v>
      </c>
      <c r="F29" s="48">
        <v>2261.5</v>
      </c>
      <c r="G29" s="48"/>
      <c r="H29" s="6"/>
      <c r="I29" s="48">
        <v>22866.2</v>
      </c>
      <c r="J29" s="48">
        <v>2261.5</v>
      </c>
      <c r="K29" s="48"/>
      <c r="L29" s="48"/>
      <c r="M29" s="48">
        <v>22866.2</v>
      </c>
      <c r="N29" s="48">
        <v>2261.5</v>
      </c>
      <c r="O29" s="6"/>
      <c r="P29" s="50"/>
      <c r="Q29" s="73">
        <v>22866.2</v>
      </c>
      <c r="R29" s="51">
        <v>2261.5</v>
      </c>
      <c r="S29" s="6"/>
      <c r="T29" s="6" t="s">
        <v>168</v>
      </c>
      <c r="U29" s="54"/>
      <c r="V29" s="28">
        <v>157.80000000000001</v>
      </c>
      <c r="X29" s="29">
        <f t="shared" si="1"/>
        <v>100</v>
      </c>
      <c r="Y29" s="29">
        <f t="shared" si="1"/>
        <v>100</v>
      </c>
    </row>
    <row r="30" spans="1:25" ht="126.75" customHeight="1">
      <c r="A30" s="8" t="s">
        <v>109</v>
      </c>
      <c r="B30" s="9" t="s">
        <v>95</v>
      </c>
      <c r="C30" s="19" t="s">
        <v>62</v>
      </c>
      <c r="D30" s="6"/>
      <c r="E30" s="48"/>
      <c r="F30" s="48">
        <v>1596.7</v>
      </c>
      <c r="G30" s="48"/>
      <c r="H30" s="6"/>
      <c r="I30" s="48"/>
      <c r="J30" s="48">
        <v>1596.7</v>
      </c>
      <c r="K30" s="48"/>
      <c r="L30" s="48"/>
      <c r="M30" s="48"/>
      <c r="N30" s="48">
        <v>1596.7</v>
      </c>
      <c r="O30" s="6"/>
      <c r="P30" s="50"/>
      <c r="Q30" s="73"/>
      <c r="R30" s="51">
        <v>1596.7</v>
      </c>
      <c r="S30" s="6"/>
      <c r="T30" s="6" t="s">
        <v>168</v>
      </c>
      <c r="U30" s="54"/>
      <c r="X30" s="29"/>
      <c r="Y30" s="29"/>
    </row>
    <row r="31" spans="1:25" ht="52.5" customHeight="1">
      <c r="A31" s="8" t="s">
        <v>110</v>
      </c>
      <c r="B31" s="9" t="s">
        <v>93</v>
      </c>
      <c r="C31" s="19" t="s">
        <v>62</v>
      </c>
      <c r="D31" s="6">
        <v>32609.4</v>
      </c>
      <c r="E31" s="48">
        <v>10297.700000000001</v>
      </c>
      <c r="F31" s="48">
        <v>2258.1</v>
      </c>
      <c r="G31" s="48"/>
      <c r="H31" s="6">
        <v>32609.4</v>
      </c>
      <c r="I31" s="48">
        <v>10297.700000000001</v>
      </c>
      <c r="J31" s="48">
        <v>2258.1</v>
      </c>
      <c r="K31" s="48"/>
      <c r="L31" s="48">
        <v>32535.3</v>
      </c>
      <c r="M31" s="48">
        <v>10274.299999999999</v>
      </c>
      <c r="N31" s="48">
        <v>2253.1999999999998</v>
      </c>
      <c r="O31" s="6"/>
      <c r="P31" s="50">
        <v>29557.599999999999</v>
      </c>
      <c r="Q31" s="73">
        <v>9334</v>
      </c>
      <c r="R31" s="51">
        <v>2046.9</v>
      </c>
      <c r="S31" s="6"/>
      <c r="T31" s="6" t="s">
        <v>168</v>
      </c>
      <c r="U31" s="54"/>
      <c r="X31" s="29">
        <f t="shared" si="1"/>
        <v>99.772764792138034</v>
      </c>
      <c r="Y31" s="29">
        <f t="shared" si="1"/>
        <v>99.783003409946417</v>
      </c>
    </row>
    <row r="32" spans="1:25" ht="52.5" customHeight="1">
      <c r="A32" s="8" t="s">
        <v>158</v>
      </c>
      <c r="B32" s="9" t="s">
        <v>93</v>
      </c>
      <c r="C32" s="19" t="s">
        <v>62</v>
      </c>
      <c r="D32" s="6"/>
      <c r="E32" s="48"/>
      <c r="F32" s="48">
        <v>1012.5</v>
      </c>
      <c r="G32" s="48"/>
      <c r="H32" s="6"/>
      <c r="I32" s="48"/>
      <c r="J32" s="48">
        <v>1012.5</v>
      </c>
      <c r="K32" s="48"/>
      <c r="L32" s="48"/>
      <c r="M32" s="48"/>
      <c r="N32" s="48">
        <v>1012.5</v>
      </c>
      <c r="O32" s="6"/>
      <c r="P32" s="50"/>
      <c r="Q32" s="73"/>
      <c r="R32" s="51">
        <v>888.1</v>
      </c>
      <c r="S32" s="6"/>
      <c r="T32" s="6" t="s">
        <v>168</v>
      </c>
      <c r="U32" s="54"/>
      <c r="X32" s="29"/>
      <c r="Y32" s="29">
        <f t="shared" si="1"/>
        <v>100</v>
      </c>
    </row>
    <row r="33" spans="1:25" ht="43.5" customHeight="1">
      <c r="A33" s="13" t="s">
        <v>20</v>
      </c>
      <c r="B33" s="11" t="s">
        <v>79</v>
      </c>
      <c r="C33" s="21" t="s">
        <v>62</v>
      </c>
      <c r="D33" s="12">
        <f>SUM(D34:D42)</f>
        <v>0</v>
      </c>
      <c r="E33" s="12">
        <f t="shared" ref="E33:S33" si="6">SUM(E34:E42)</f>
        <v>0</v>
      </c>
      <c r="F33" s="12">
        <f t="shared" si="6"/>
        <v>41433.4</v>
      </c>
      <c r="G33" s="12">
        <f t="shared" si="6"/>
        <v>2.2000000000000002</v>
      </c>
      <c r="H33" s="12">
        <f>SUM(H34:H42)</f>
        <v>0</v>
      </c>
      <c r="I33" s="12">
        <f>SUM(I34:I42)</f>
        <v>0</v>
      </c>
      <c r="J33" s="12">
        <f>SUM(J34:J42)</f>
        <v>41433.4</v>
      </c>
      <c r="K33" s="12">
        <f>SUM(K34:K42)</f>
        <v>2.2000000000000002</v>
      </c>
      <c r="L33" s="12">
        <f t="shared" si="6"/>
        <v>0</v>
      </c>
      <c r="M33" s="12">
        <f t="shared" si="6"/>
        <v>0</v>
      </c>
      <c r="N33" s="12">
        <f>SUM(N34:N42)</f>
        <v>41141.800000000003</v>
      </c>
      <c r="O33" s="69">
        <f t="shared" si="6"/>
        <v>0.04</v>
      </c>
      <c r="P33" s="12">
        <f t="shared" si="6"/>
        <v>0</v>
      </c>
      <c r="Q33" s="12">
        <f t="shared" si="6"/>
        <v>0</v>
      </c>
      <c r="R33" s="12">
        <f>SUM(R34:R42)</f>
        <v>39292.9</v>
      </c>
      <c r="S33" s="12">
        <f t="shared" si="6"/>
        <v>0</v>
      </c>
      <c r="T33" s="12"/>
      <c r="U33" s="55"/>
      <c r="X33" s="29" t="e">
        <f t="shared" si="1"/>
        <v>#DIV/0!</v>
      </c>
      <c r="Y33" s="29">
        <f t="shared" si="1"/>
        <v>99.296219957811815</v>
      </c>
    </row>
    <row r="34" spans="1:25" ht="117.75" customHeight="1">
      <c r="A34" s="8" t="s">
        <v>34</v>
      </c>
      <c r="B34" s="9" t="s">
        <v>100</v>
      </c>
      <c r="C34" s="19" t="s">
        <v>62</v>
      </c>
      <c r="D34" s="6"/>
      <c r="E34" s="6"/>
      <c r="F34" s="6">
        <v>7870.1</v>
      </c>
      <c r="G34" s="6"/>
      <c r="H34" s="6"/>
      <c r="I34" s="6"/>
      <c r="J34" s="6">
        <v>7870.1</v>
      </c>
      <c r="K34" s="6"/>
      <c r="L34" s="50"/>
      <c r="M34" s="50"/>
      <c r="N34" s="72">
        <f>3268.9+4159.2+210.9+183.8</f>
        <v>7822.8</v>
      </c>
      <c r="O34" s="50"/>
      <c r="P34" s="50"/>
      <c r="Q34" s="50"/>
      <c r="R34" s="50">
        <f>2735.7+210.9+3623.3+183.9</f>
        <v>6753.7999999999993</v>
      </c>
      <c r="S34" s="6"/>
      <c r="T34" s="6" t="s">
        <v>168</v>
      </c>
      <c r="U34" s="54" t="s">
        <v>159</v>
      </c>
      <c r="V34" s="41">
        <v>3163</v>
      </c>
      <c r="X34" s="29" t="e">
        <f t="shared" si="1"/>
        <v>#DIV/0!</v>
      </c>
      <c r="Y34" s="29">
        <f t="shared" si="1"/>
        <v>99.398991118283121</v>
      </c>
    </row>
    <row r="35" spans="1:25" ht="33" customHeight="1">
      <c r="A35" s="8" t="s">
        <v>96</v>
      </c>
      <c r="B35" s="9" t="s">
        <v>7</v>
      </c>
      <c r="C35" s="19" t="s">
        <v>62</v>
      </c>
      <c r="D35" s="6"/>
      <c r="E35" s="6"/>
      <c r="F35" s="6">
        <v>7122.8</v>
      </c>
      <c r="G35" s="6"/>
      <c r="H35" s="6"/>
      <c r="I35" s="6"/>
      <c r="J35" s="6">
        <v>7122.8</v>
      </c>
      <c r="K35" s="6"/>
      <c r="L35" s="50"/>
      <c r="M35" s="50"/>
      <c r="N35" s="72">
        <f>6720.4+398.9</f>
        <v>7119.2999999999993</v>
      </c>
      <c r="O35" s="50"/>
      <c r="P35" s="50"/>
      <c r="Q35" s="50"/>
      <c r="R35" s="50">
        <f>6668+398.9</f>
        <v>7066.9</v>
      </c>
      <c r="S35" s="6"/>
      <c r="T35" s="6" t="s">
        <v>168</v>
      </c>
      <c r="U35" s="54" t="s">
        <v>160</v>
      </c>
      <c r="V35" s="41">
        <v>3154.3155000000002</v>
      </c>
      <c r="X35" s="29" t="e">
        <f t="shared" si="1"/>
        <v>#DIV/0!</v>
      </c>
      <c r="Y35" s="29">
        <f t="shared" si="1"/>
        <v>99.9508620205537</v>
      </c>
    </row>
    <row r="36" spans="1:25" ht="45.75" customHeight="1">
      <c r="A36" s="8" t="s">
        <v>74</v>
      </c>
      <c r="B36" s="9" t="s">
        <v>8</v>
      </c>
      <c r="C36" s="19" t="s">
        <v>62</v>
      </c>
      <c r="D36" s="6"/>
      <c r="E36" s="6"/>
      <c r="F36" s="6">
        <v>107.1</v>
      </c>
      <c r="G36" s="6"/>
      <c r="H36" s="6"/>
      <c r="I36" s="6"/>
      <c r="J36" s="6">
        <v>107.1</v>
      </c>
      <c r="K36" s="6"/>
      <c r="L36" s="50"/>
      <c r="M36" s="50"/>
      <c r="N36" s="71">
        <f>87.8+19.2</f>
        <v>107</v>
      </c>
      <c r="O36" s="72"/>
      <c r="P36" s="50"/>
      <c r="Q36" s="50"/>
      <c r="R36" s="50">
        <f>85.9+19.2</f>
        <v>105.10000000000001</v>
      </c>
      <c r="S36" s="6"/>
      <c r="T36" s="6" t="s">
        <v>168</v>
      </c>
      <c r="U36" s="54" t="s">
        <v>161</v>
      </c>
      <c r="V36" s="41">
        <v>3175.3175999999999</v>
      </c>
      <c r="X36" s="29" t="e">
        <f t="shared" si="1"/>
        <v>#DIV/0!</v>
      </c>
      <c r="Y36" s="29">
        <f t="shared" si="1"/>
        <v>99.906629318394025</v>
      </c>
    </row>
    <row r="37" spans="1:25" ht="53.25" customHeight="1">
      <c r="A37" s="8" t="s">
        <v>90</v>
      </c>
      <c r="B37" s="9" t="s">
        <v>81</v>
      </c>
      <c r="C37" s="19" t="s">
        <v>62</v>
      </c>
      <c r="D37" s="6"/>
      <c r="E37" s="6"/>
      <c r="F37" s="6">
        <v>2223</v>
      </c>
      <c r="G37" s="6"/>
      <c r="H37" s="6"/>
      <c r="I37" s="6"/>
      <c r="J37" s="6">
        <v>2223</v>
      </c>
      <c r="K37" s="6"/>
      <c r="L37" s="50"/>
      <c r="M37" s="50"/>
      <c r="N37" s="72">
        <f>1956.4+266.6</f>
        <v>2223</v>
      </c>
      <c r="O37" s="72"/>
      <c r="P37" s="50"/>
      <c r="Q37" s="50"/>
      <c r="R37" s="50">
        <f>1956.4+266.6</f>
        <v>2223</v>
      </c>
      <c r="S37" s="6"/>
      <c r="T37" s="6" t="s">
        <v>168</v>
      </c>
      <c r="U37" s="54" t="s">
        <v>167</v>
      </c>
      <c r="V37" s="28">
        <v>15.6</v>
      </c>
      <c r="X37" s="29" t="e">
        <f t="shared" si="1"/>
        <v>#DIV/0!</v>
      </c>
      <c r="Y37" s="29">
        <f t="shared" si="1"/>
        <v>100</v>
      </c>
    </row>
    <row r="38" spans="1:25" ht="78" customHeight="1">
      <c r="A38" s="8" t="s">
        <v>91</v>
      </c>
      <c r="B38" s="35" t="s">
        <v>98</v>
      </c>
      <c r="C38" s="19" t="s">
        <v>62</v>
      </c>
      <c r="D38" s="6"/>
      <c r="E38" s="6"/>
      <c r="F38" s="6">
        <v>264.8</v>
      </c>
      <c r="G38" s="6">
        <v>2.2000000000000002</v>
      </c>
      <c r="H38" s="6"/>
      <c r="I38" s="6"/>
      <c r="J38" s="6">
        <v>264.8</v>
      </c>
      <c r="K38" s="6">
        <v>2.2000000000000002</v>
      </c>
      <c r="L38" s="50"/>
      <c r="M38" s="50"/>
      <c r="N38" s="51">
        <v>264.8</v>
      </c>
      <c r="O38" s="74">
        <v>0.04</v>
      </c>
      <c r="P38" s="50"/>
      <c r="Q38" s="50"/>
      <c r="R38" s="50">
        <v>132.6</v>
      </c>
      <c r="S38" s="50"/>
      <c r="T38" s="70" t="s">
        <v>179</v>
      </c>
      <c r="U38" s="54"/>
      <c r="X38" s="29" t="e">
        <f t="shared" si="1"/>
        <v>#DIV/0!</v>
      </c>
      <c r="Y38" s="29">
        <f t="shared" si="1"/>
        <v>100</v>
      </c>
    </row>
    <row r="39" spans="1:25" ht="41.45" customHeight="1">
      <c r="A39" s="8" t="s">
        <v>92</v>
      </c>
      <c r="B39" s="35" t="s">
        <v>89</v>
      </c>
      <c r="C39" s="19" t="s">
        <v>62</v>
      </c>
      <c r="D39" s="6"/>
      <c r="E39" s="6"/>
      <c r="F39" s="6">
        <v>1855</v>
      </c>
      <c r="G39" s="6"/>
      <c r="H39" s="6"/>
      <c r="I39" s="6"/>
      <c r="J39" s="6">
        <v>1855</v>
      </c>
      <c r="K39" s="6"/>
      <c r="L39" s="50"/>
      <c r="M39" s="50"/>
      <c r="N39" s="50">
        <v>1855</v>
      </c>
      <c r="O39" s="50"/>
      <c r="P39" s="50"/>
      <c r="Q39" s="50"/>
      <c r="R39" s="50">
        <v>2305</v>
      </c>
      <c r="S39" s="6"/>
      <c r="T39" s="6" t="s">
        <v>168</v>
      </c>
      <c r="U39" s="56"/>
      <c r="X39" s="29" t="e">
        <f t="shared" si="1"/>
        <v>#DIV/0!</v>
      </c>
      <c r="Y39" s="29">
        <f t="shared" si="1"/>
        <v>100</v>
      </c>
    </row>
    <row r="40" spans="1:25" ht="59.45" customHeight="1">
      <c r="A40" s="8" t="s">
        <v>111</v>
      </c>
      <c r="B40" s="35" t="s">
        <v>151</v>
      </c>
      <c r="C40" s="19" t="s">
        <v>62</v>
      </c>
      <c r="D40" s="6"/>
      <c r="E40" s="6"/>
      <c r="F40" s="6">
        <v>10089.5</v>
      </c>
      <c r="G40" s="6"/>
      <c r="H40" s="6"/>
      <c r="I40" s="6"/>
      <c r="J40" s="6">
        <v>10089.5</v>
      </c>
      <c r="K40" s="6"/>
      <c r="L40" s="50"/>
      <c r="M40" s="50"/>
      <c r="N40" s="50">
        <v>10089.5</v>
      </c>
      <c r="O40" s="50"/>
      <c r="P40" s="50"/>
      <c r="Q40" s="50"/>
      <c r="R40" s="50">
        <f>10088.5</f>
        <v>10088.5</v>
      </c>
      <c r="S40" s="6"/>
      <c r="T40" s="6" t="s">
        <v>168</v>
      </c>
      <c r="U40" s="54"/>
      <c r="X40" s="29" t="e">
        <f t="shared" si="1"/>
        <v>#DIV/0!</v>
      </c>
      <c r="Y40" s="29">
        <f t="shared" si="1"/>
        <v>100</v>
      </c>
    </row>
    <row r="41" spans="1:25" ht="51" customHeight="1">
      <c r="A41" s="8" t="s">
        <v>112</v>
      </c>
      <c r="B41" s="35" t="s">
        <v>155</v>
      </c>
      <c r="C41" s="19" t="s">
        <v>62</v>
      </c>
      <c r="D41" s="6"/>
      <c r="E41" s="6"/>
      <c r="F41" s="6">
        <v>8225.1</v>
      </c>
      <c r="G41" s="6"/>
      <c r="H41" s="6"/>
      <c r="I41" s="6"/>
      <c r="J41" s="6">
        <v>8225.1</v>
      </c>
      <c r="K41" s="6"/>
      <c r="L41" s="50"/>
      <c r="M41" s="50"/>
      <c r="N41" s="72">
        <f>7684.1+541</f>
        <v>8225.1</v>
      </c>
      <c r="O41" s="50"/>
      <c r="P41" s="50"/>
      <c r="Q41" s="50"/>
      <c r="R41" s="50">
        <f>7049+541</f>
        <v>7590</v>
      </c>
      <c r="S41" s="6"/>
      <c r="T41" s="70" t="s">
        <v>178</v>
      </c>
      <c r="U41" s="54"/>
      <c r="X41" s="29" t="e">
        <f t="shared" si="1"/>
        <v>#DIV/0!</v>
      </c>
      <c r="Y41" s="29">
        <f t="shared" si="1"/>
        <v>100</v>
      </c>
    </row>
    <row r="42" spans="1:25" ht="102" customHeight="1">
      <c r="A42" s="8" t="s">
        <v>113</v>
      </c>
      <c r="B42" s="35" t="s">
        <v>120</v>
      </c>
      <c r="C42" s="19" t="s">
        <v>62</v>
      </c>
      <c r="D42" s="6"/>
      <c r="E42" s="6"/>
      <c r="F42" s="6">
        <v>3676</v>
      </c>
      <c r="G42" s="6"/>
      <c r="H42" s="6"/>
      <c r="I42" s="6"/>
      <c r="J42" s="6">
        <v>3676</v>
      </c>
      <c r="K42" s="6"/>
      <c r="L42" s="50"/>
      <c r="M42" s="50"/>
      <c r="N42" s="50">
        <f>3132.9+238.9+63.5</f>
        <v>3435.3</v>
      </c>
      <c r="O42" s="50"/>
      <c r="P42" s="50"/>
      <c r="Q42" s="50"/>
      <c r="R42" s="50">
        <f>2725.6+238.9+63.5</f>
        <v>3028</v>
      </c>
      <c r="S42" s="6"/>
      <c r="T42" s="6" t="s">
        <v>168</v>
      </c>
      <c r="U42" s="54"/>
      <c r="X42" s="29" t="e">
        <f t="shared" si="1"/>
        <v>#DIV/0!</v>
      </c>
      <c r="Y42" s="29">
        <f t="shared" si="1"/>
        <v>93.452121871599573</v>
      </c>
    </row>
    <row r="43" spans="1:25" ht="67.5" customHeight="1">
      <c r="A43" s="8" t="s">
        <v>21</v>
      </c>
      <c r="B43" s="35" t="s">
        <v>41</v>
      </c>
      <c r="C43" s="19" t="s">
        <v>62</v>
      </c>
      <c r="D43" s="6"/>
      <c r="E43" s="6">
        <v>522.6</v>
      </c>
      <c r="F43" s="6"/>
      <c r="G43" s="6"/>
      <c r="H43" s="6"/>
      <c r="I43" s="6">
        <v>522.6</v>
      </c>
      <c r="J43" s="6"/>
      <c r="K43" s="6"/>
      <c r="L43" s="50"/>
      <c r="M43" s="72">
        <v>498.5</v>
      </c>
      <c r="N43" s="72"/>
      <c r="O43" s="72"/>
      <c r="P43" s="72"/>
      <c r="Q43" s="72">
        <f>M43</f>
        <v>498.5</v>
      </c>
      <c r="R43" s="50"/>
      <c r="S43" s="6"/>
      <c r="T43" s="6" t="s">
        <v>168</v>
      </c>
      <c r="U43" s="54" t="s">
        <v>162</v>
      </c>
      <c r="X43" s="29">
        <f t="shared" si="1"/>
        <v>95.388442403367762</v>
      </c>
      <c r="Y43" s="29" t="e">
        <f t="shared" si="1"/>
        <v>#DIV/0!</v>
      </c>
    </row>
    <row r="44" spans="1:25" ht="125.25" customHeight="1">
      <c r="A44" s="8" t="s">
        <v>64</v>
      </c>
      <c r="B44" s="35" t="s">
        <v>49</v>
      </c>
      <c r="C44" s="19" t="s">
        <v>62</v>
      </c>
      <c r="D44" s="6"/>
      <c r="E44" s="6">
        <v>3694.1</v>
      </c>
      <c r="F44" s="6"/>
      <c r="G44" s="6"/>
      <c r="H44" s="6"/>
      <c r="I44" s="6">
        <v>3694.1</v>
      </c>
      <c r="J44" s="6"/>
      <c r="K44" s="6"/>
      <c r="L44" s="50"/>
      <c r="M44" s="51">
        <v>3694.1</v>
      </c>
      <c r="N44" s="50"/>
      <c r="O44" s="50"/>
      <c r="P44" s="50"/>
      <c r="Q44" s="50">
        <v>3694.1</v>
      </c>
      <c r="R44" s="50"/>
      <c r="S44" s="6"/>
      <c r="T44" s="6" t="s">
        <v>168</v>
      </c>
      <c r="U44" s="54" t="s">
        <v>163</v>
      </c>
      <c r="X44" s="29">
        <f t="shared" si="1"/>
        <v>100</v>
      </c>
      <c r="Y44" s="29" t="e">
        <f t="shared" si="1"/>
        <v>#DIV/0!</v>
      </c>
    </row>
    <row r="45" spans="1:25" ht="130.5" customHeight="1">
      <c r="A45" s="8" t="s">
        <v>40</v>
      </c>
      <c r="B45" s="35" t="s">
        <v>114</v>
      </c>
      <c r="C45" s="19" t="s">
        <v>62</v>
      </c>
      <c r="D45" s="6"/>
      <c r="E45" s="6">
        <v>4870.5</v>
      </c>
      <c r="F45" s="6"/>
      <c r="G45" s="6"/>
      <c r="H45" s="6"/>
      <c r="I45" s="6">
        <v>4870.5</v>
      </c>
      <c r="J45" s="6"/>
      <c r="K45" s="6"/>
      <c r="L45" s="50"/>
      <c r="M45" s="51">
        <v>4870.5</v>
      </c>
      <c r="N45" s="6"/>
      <c r="O45" s="51"/>
      <c r="P45" s="51"/>
      <c r="Q45" s="51">
        <v>4802.8999999999996</v>
      </c>
      <c r="R45" s="50"/>
      <c r="S45" s="6"/>
      <c r="T45" s="6" t="s">
        <v>168</v>
      </c>
      <c r="U45" s="54" t="s">
        <v>164</v>
      </c>
      <c r="X45" s="29">
        <f t="shared" si="1"/>
        <v>100</v>
      </c>
      <c r="Y45" s="29" t="e">
        <f t="shared" si="1"/>
        <v>#DIV/0!</v>
      </c>
    </row>
    <row r="46" spans="1:25" ht="62.25" customHeight="1">
      <c r="A46" s="8" t="s">
        <v>42</v>
      </c>
      <c r="B46" s="35" t="s">
        <v>45</v>
      </c>
      <c r="C46" s="19" t="s">
        <v>62</v>
      </c>
      <c r="D46" s="6"/>
      <c r="E46" s="6">
        <v>1225</v>
      </c>
      <c r="F46" s="6"/>
      <c r="G46" s="6"/>
      <c r="H46" s="6"/>
      <c r="I46" s="6">
        <v>1225</v>
      </c>
      <c r="J46" s="6"/>
      <c r="K46" s="6"/>
      <c r="L46" s="6"/>
      <c r="M46" s="50">
        <v>1203.5</v>
      </c>
      <c r="N46" s="6"/>
      <c r="O46" s="50"/>
      <c r="P46" s="50"/>
      <c r="Q46" s="50">
        <v>998.8</v>
      </c>
      <c r="R46" s="50"/>
      <c r="S46" s="6"/>
      <c r="T46" s="6" t="s">
        <v>168</v>
      </c>
      <c r="U46" s="54" t="s">
        <v>165</v>
      </c>
      <c r="X46" s="29">
        <f t="shared" si="1"/>
        <v>98.244897959183675</v>
      </c>
      <c r="Y46" s="29" t="e">
        <f t="shared" si="1"/>
        <v>#DIV/0!</v>
      </c>
    </row>
    <row r="47" spans="1:25" ht="94.5" customHeight="1">
      <c r="A47" s="8" t="s">
        <v>43</v>
      </c>
      <c r="B47" s="35" t="s">
        <v>88</v>
      </c>
      <c r="C47" s="19" t="s">
        <v>62</v>
      </c>
      <c r="D47" s="6"/>
      <c r="E47" s="48">
        <v>4350</v>
      </c>
      <c r="F47" s="48"/>
      <c r="G47" s="48"/>
      <c r="H47" s="6"/>
      <c r="I47" s="48">
        <v>4350</v>
      </c>
      <c r="J47" s="48"/>
      <c r="K47" s="48"/>
      <c r="L47" s="48"/>
      <c r="M47" s="51">
        <v>4350</v>
      </c>
      <c r="N47" s="50"/>
      <c r="O47" s="50"/>
      <c r="P47" s="50"/>
      <c r="Q47" s="50">
        <v>4350</v>
      </c>
      <c r="R47" s="50"/>
      <c r="S47" s="6"/>
      <c r="T47" s="6" t="s">
        <v>168</v>
      </c>
      <c r="U47" s="54" t="s">
        <v>166</v>
      </c>
      <c r="X47" s="29">
        <f t="shared" si="1"/>
        <v>100</v>
      </c>
      <c r="Y47" s="29" t="e">
        <f t="shared" si="1"/>
        <v>#DIV/0!</v>
      </c>
    </row>
    <row r="48" spans="1:25" ht="94.5" customHeight="1">
      <c r="A48" s="8" t="s">
        <v>44</v>
      </c>
      <c r="B48" s="35" t="s">
        <v>94</v>
      </c>
      <c r="C48" s="19" t="s">
        <v>62</v>
      </c>
      <c r="D48" s="6">
        <v>43669.1</v>
      </c>
      <c r="E48" s="48"/>
      <c r="F48" s="48"/>
      <c r="G48" s="48"/>
      <c r="H48" s="6">
        <v>43669.1</v>
      </c>
      <c r="I48" s="48"/>
      <c r="J48" s="48"/>
      <c r="K48" s="48"/>
      <c r="L48" s="51">
        <v>43669.1</v>
      </c>
      <c r="M48" s="6"/>
      <c r="N48" s="50"/>
      <c r="O48" s="50"/>
      <c r="P48" s="50">
        <v>42939.199999999997</v>
      </c>
      <c r="Q48" s="50"/>
      <c r="R48" s="50"/>
      <c r="S48" s="6"/>
      <c r="T48" s="6" t="s">
        <v>168</v>
      </c>
      <c r="U48" s="54"/>
      <c r="X48" s="29" t="e">
        <f t="shared" si="1"/>
        <v>#DIV/0!</v>
      </c>
      <c r="Y48" s="29" t="e">
        <f t="shared" si="1"/>
        <v>#DIV/0!</v>
      </c>
    </row>
    <row r="49" spans="1:25" ht="21" customHeight="1">
      <c r="A49" s="38"/>
      <c r="B49" s="14" t="s">
        <v>32</v>
      </c>
      <c r="C49" s="39"/>
      <c r="D49" s="49">
        <f t="shared" ref="D49:S49" si="7">D27+D28+D33+D43+D44+D45+D46+D47+D48</f>
        <v>76278.5</v>
      </c>
      <c r="E49" s="49">
        <f t="shared" si="7"/>
        <v>579115</v>
      </c>
      <c r="F49" s="49">
        <f t="shared" si="7"/>
        <v>153473.1</v>
      </c>
      <c r="G49" s="49">
        <f t="shared" si="7"/>
        <v>81.2</v>
      </c>
      <c r="H49" s="49">
        <f>H27+H28+H33+H43+H44+H45+H46+H47+H48</f>
        <v>76278.5</v>
      </c>
      <c r="I49" s="49">
        <f>I27+I28+I33+I43+I44+I45+I46+I47+I48</f>
        <v>579115</v>
      </c>
      <c r="J49" s="49">
        <f>J27+J28+J33+J43+J44+J45+J46+J47+J48</f>
        <v>153473.1</v>
      </c>
      <c r="K49" s="49">
        <f>K27+K28+K33+K43+K44+K45+K46+K47+K48</f>
        <v>81.2</v>
      </c>
      <c r="L49" s="49">
        <f t="shared" si="7"/>
        <v>76204.399999999994</v>
      </c>
      <c r="M49" s="49">
        <f t="shared" si="7"/>
        <v>579046</v>
      </c>
      <c r="N49" s="49">
        <f t="shared" si="7"/>
        <v>152736.79999999999</v>
      </c>
      <c r="O49" s="49">
        <f t="shared" si="7"/>
        <v>75.64</v>
      </c>
      <c r="P49" s="49">
        <f t="shared" si="7"/>
        <v>72496.799999999988</v>
      </c>
      <c r="Q49" s="49">
        <f t="shared" si="7"/>
        <v>577794.19999999995</v>
      </c>
      <c r="R49" s="49">
        <f t="shared" si="7"/>
        <v>158324.5</v>
      </c>
      <c r="S49" s="49">
        <f t="shared" si="7"/>
        <v>75.599999999999994</v>
      </c>
      <c r="T49" s="39"/>
      <c r="U49" s="58"/>
      <c r="V49" s="29"/>
      <c r="W49" s="29"/>
      <c r="X49" s="29">
        <f t="shared" si="1"/>
        <v>99.98808526803829</v>
      </c>
      <c r="Y49" s="29">
        <f t="shared" si="1"/>
        <v>99.520241657984357</v>
      </c>
    </row>
    <row r="50" spans="1:25" s="27" customFormat="1" ht="32.25" customHeight="1">
      <c r="A50" s="5"/>
      <c r="B50" s="22" t="s">
        <v>12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6"/>
      <c r="X50" s="29" t="e">
        <f t="shared" si="1"/>
        <v>#DIV/0!</v>
      </c>
      <c r="Y50" s="29" t="e">
        <f t="shared" si="1"/>
        <v>#DIV/0!</v>
      </c>
    </row>
    <row r="51" spans="1:25" ht="32.25" customHeight="1">
      <c r="A51" s="13" t="s">
        <v>22</v>
      </c>
      <c r="B51" s="11" t="s">
        <v>13</v>
      </c>
      <c r="C51" s="12"/>
      <c r="D51" s="12">
        <f>SUM(D52)</f>
        <v>0</v>
      </c>
      <c r="E51" s="12">
        <f t="shared" ref="E51:S51" si="8">SUM(E52)</f>
        <v>0</v>
      </c>
      <c r="F51" s="12">
        <f t="shared" si="8"/>
        <v>73173.3</v>
      </c>
      <c r="G51" s="12">
        <f t="shared" si="8"/>
        <v>0</v>
      </c>
      <c r="H51" s="12">
        <f>SUM(H52)</f>
        <v>0</v>
      </c>
      <c r="I51" s="12">
        <f t="shared" si="8"/>
        <v>0</v>
      </c>
      <c r="J51" s="12">
        <f t="shared" si="8"/>
        <v>73173.3</v>
      </c>
      <c r="K51" s="12">
        <f t="shared" si="8"/>
        <v>0</v>
      </c>
      <c r="L51" s="12">
        <f t="shared" si="8"/>
        <v>0</v>
      </c>
      <c r="M51" s="12">
        <f t="shared" si="8"/>
        <v>0</v>
      </c>
      <c r="N51" s="12">
        <f t="shared" si="8"/>
        <v>73173.3</v>
      </c>
      <c r="O51" s="12">
        <f t="shared" si="8"/>
        <v>0</v>
      </c>
      <c r="P51" s="12">
        <f t="shared" si="8"/>
        <v>0</v>
      </c>
      <c r="Q51" s="12">
        <f t="shared" si="8"/>
        <v>0</v>
      </c>
      <c r="R51" s="12">
        <f t="shared" si="8"/>
        <v>73805.700000000012</v>
      </c>
      <c r="S51" s="12">
        <f t="shared" si="8"/>
        <v>0</v>
      </c>
      <c r="T51" s="12"/>
      <c r="U51" s="55"/>
      <c r="X51" s="29" t="e">
        <f t="shared" si="1"/>
        <v>#DIV/0!</v>
      </c>
      <c r="Y51" s="29">
        <f t="shared" si="1"/>
        <v>100</v>
      </c>
    </row>
    <row r="52" spans="1:25" ht="37.700000000000003" customHeight="1">
      <c r="A52" s="8" t="s">
        <v>23</v>
      </c>
      <c r="B52" s="24" t="s">
        <v>14</v>
      </c>
      <c r="C52" s="19" t="s">
        <v>62</v>
      </c>
      <c r="D52" s="6"/>
      <c r="E52" s="6"/>
      <c r="F52" s="6">
        <v>73173.3</v>
      </c>
      <c r="G52" s="6"/>
      <c r="H52" s="6"/>
      <c r="I52" s="6"/>
      <c r="J52" s="6">
        <v>73173.3</v>
      </c>
      <c r="K52" s="6"/>
      <c r="L52" s="6"/>
      <c r="M52" s="50"/>
      <c r="N52" s="50">
        <v>73173.3</v>
      </c>
      <c r="O52" s="50"/>
      <c r="P52" s="50"/>
      <c r="Q52" s="50"/>
      <c r="R52" s="50">
        <f>76474.6-2668.9</f>
        <v>73805.700000000012</v>
      </c>
      <c r="S52" s="6"/>
      <c r="T52" s="6" t="s">
        <v>168</v>
      </c>
      <c r="U52" s="54"/>
      <c r="X52" s="29" t="e">
        <f t="shared" si="1"/>
        <v>#DIV/0!</v>
      </c>
      <c r="Y52" s="29">
        <f t="shared" si="1"/>
        <v>100</v>
      </c>
    </row>
    <row r="53" spans="1:25" ht="42.75" customHeight="1">
      <c r="A53" s="13" t="s">
        <v>24</v>
      </c>
      <c r="B53" s="11" t="s">
        <v>79</v>
      </c>
      <c r="C53" s="12"/>
      <c r="D53" s="12">
        <f t="shared" ref="D53:S53" si="9">SUM(D54:D58)</f>
        <v>0</v>
      </c>
      <c r="E53" s="12">
        <f t="shared" si="9"/>
        <v>0</v>
      </c>
      <c r="F53" s="12">
        <f t="shared" si="9"/>
        <v>17182.8</v>
      </c>
      <c r="G53" s="12">
        <f t="shared" si="9"/>
        <v>0</v>
      </c>
      <c r="H53" s="12">
        <f>SUM(H54:H58)</f>
        <v>0</v>
      </c>
      <c r="I53" s="12">
        <f>SUM(I54:I58)</f>
        <v>0</v>
      </c>
      <c r="J53" s="12">
        <f>SUM(J54:J58)</f>
        <v>17182.8</v>
      </c>
      <c r="K53" s="12">
        <f>SUM(K54:K58)</f>
        <v>0</v>
      </c>
      <c r="L53" s="12">
        <f t="shared" si="9"/>
        <v>0</v>
      </c>
      <c r="M53" s="12">
        <f t="shared" si="9"/>
        <v>0</v>
      </c>
      <c r="N53" s="12">
        <f t="shared" si="9"/>
        <v>17182.8</v>
      </c>
      <c r="O53" s="12">
        <f t="shared" si="9"/>
        <v>0</v>
      </c>
      <c r="P53" s="12">
        <f t="shared" si="9"/>
        <v>0</v>
      </c>
      <c r="Q53" s="12">
        <f t="shared" si="9"/>
        <v>0</v>
      </c>
      <c r="R53" s="12">
        <f t="shared" si="9"/>
        <v>17001.7</v>
      </c>
      <c r="S53" s="12">
        <f t="shared" si="9"/>
        <v>0</v>
      </c>
      <c r="T53" s="12"/>
      <c r="U53" s="55"/>
      <c r="X53" s="29" t="e">
        <f t="shared" si="1"/>
        <v>#DIV/0!</v>
      </c>
      <c r="Y53" s="29">
        <f t="shared" si="1"/>
        <v>100</v>
      </c>
    </row>
    <row r="54" spans="1:25" ht="45.2" customHeight="1">
      <c r="A54" s="8" t="s">
        <v>35</v>
      </c>
      <c r="B54" s="9" t="s">
        <v>15</v>
      </c>
      <c r="C54" s="19" t="s">
        <v>62</v>
      </c>
      <c r="D54" s="6"/>
      <c r="E54" s="6"/>
      <c r="F54" s="6">
        <v>4988</v>
      </c>
      <c r="G54" s="6"/>
      <c r="H54" s="6"/>
      <c r="I54" s="6"/>
      <c r="J54" s="6">
        <v>4988</v>
      </c>
      <c r="K54" s="6"/>
      <c r="L54" s="6"/>
      <c r="M54" s="50"/>
      <c r="N54" s="50">
        <v>4988</v>
      </c>
      <c r="O54" s="50"/>
      <c r="P54" s="50"/>
      <c r="Q54" s="50"/>
      <c r="R54" s="50">
        <v>4932.6000000000004</v>
      </c>
      <c r="S54" s="50"/>
      <c r="T54" s="6" t="s">
        <v>168</v>
      </c>
      <c r="U54" s="54"/>
      <c r="X54" s="29" t="e">
        <f t="shared" si="1"/>
        <v>#DIV/0!</v>
      </c>
      <c r="Y54" s="29">
        <f t="shared" si="1"/>
        <v>100</v>
      </c>
    </row>
    <row r="55" spans="1:25" ht="45.2" customHeight="1">
      <c r="A55" s="8" t="s">
        <v>47</v>
      </c>
      <c r="B55" s="9" t="s">
        <v>7</v>
      </c>
      <c r="C55" s="19" t="s">
        <v>62</v>
      </c>
      <c r="D55" s="6"/>
      <c r="E55" s="6"/>
      <c r="F55" s="6">
        <v>212.8</v>
      </c>
      <c r="G55" s="48"/>
      <c r="H55" s="6"/>
      <c r="I55" s="6"/>
      <c r="J55" s="6">
        <v>212.8</v>
      </c>
      <c r="K55" s="48"/>
      <c r="L55" s="6"/>
      <c r="M55" s="50"/>
      <c r="N55" s="51">
        <v>212.9</v>
      </c>
      <c r="O55" s="50"/>
      <c r="P55" s="50"/>
      <c r="Q55" s="50"/>
      <c r="R55" s="50">
        <v>196.7</v>
      </c>
      <c r="S55" s="50"/>
      <c r="T55" s="6" t="s">
        <v>168</v>
      </c>
      <c r="U55" s="54"/>
      <c r="X55" s="29" t="e">
        <f t="shared" si="1"/>
        <v>#DIV/0!</v>
      </c>
      <c r="Y55" s="29">
        <f t="shared" si="1"/>
        <v>100.04699248120301</v>
      </c>
    </row>
    <row r="56" spans="1:25" ht="39" customHeight="1">
      <c r="A56" s="8" t="s">
        <v>48</v>
      </c>
      <c r="B56" s="9" t="s">
        <v>8</v>
      </c>
      <c r="C56" s="19" t="s">
        <v>62</v>
      </c>
      <c r="D56" s="6"/>
      <c r="E56" s="6"/>
      <c r="F56" s="6">
        <v>9.4</v>
      </c>
      <c r="G56" s="6"/>
      <c r="H56" s="6"/>
      <c r="I56" s="6"/>
      <c r="J56" s="6">
        <v>9.4</v>
      </c>
      <c r="K56" s="6"/>
      <c r="L56" s="6"/>
      <c r="M56" s="50"/>
      <c r="N56" s="50">
        <v>9.4</v>
      </c>
      <c r="O56" s="50"/>
      <c r="P56" s="50"/>
      <c r="Q56" s="50"/>
      <c r="R56" s="50">
        <v>8.6</v>
      </c>
      <c r="S56" s="50"/>
      <c r="T56" s="6" t="s">
        <v>168</v>
      </c>
      <c r="U56" s="54"/>
      <c r="X56" s="29" t="e">
        <f t="shared" si="1"/>
        <v>#DIV/0!</v>
      </c>
      <c r="Y56" s="29">
        <f t="shared" si="1"/>
        <v>100</v>
      </c>
    </row>
    <row r="57" spans="1:25" ht="52.5" customHeight="1">
      <c r="A57" s="8" t="s">
        <v>121</v>
      </c>
      <c r="B57" s="9" t="s">
        <v>152</v>
      </c>
      <c r="C57" s="19" t="s">
        <v>62</v>
      </c>
      <c r="D57" s="6"/>
      <c r="E57" s="6"/>
      <c r="F57" s="6">
        <v>10933.9</v>
      </c>
      <c r="G57" s="6"/>
      <c r="H57" s="6"/>
      <c r="I57" s="6"/>
      <c r="J57" s="6">
        <v>10933.9</v>
      </c>
      <c r="K57" s="6"/>
      <c r="L57" s="6"/>
      <c r="M57" s="50"/>
      <c r="N57" s="50">
        <v>10933.8</v>
      </c>
      <c r="O57" s="50"/>
      <c r="P57" s="50"/>
      <c r="Q57" s="50"/>
      <c r="R57" s="50">
        <v>10825.1</v>
      </c>
      <c r="S57" s="50"/>
      <c r="T57" s="6" t="s">
        <v>168</v>
      </c>
      <c r="U57" s="54"/>
      <c r="X57" s="29" t="e">
        <f t="shared" si="1"/>
        <v>#DIV/0!</v>
      </c>
      <c r="Y57" s="29">
        <f t="shared" si="1"/>
        <v>99.999085413256012</v>
      </c>
    </row>
    <row r="58" spans="1:25" ht="39" customHeight="1">
      <c r="A58" s="8" t="s">
        <v>122</v>
      </c>
      <c r="B58" s="9" t="s">
        <v>119</v>
      </c>
      <c r="C58" s="19" t="s">
        <v>62</v>
      </c>
      <c r="D58" s="6"/>
      <c r="E58" s="6"/>
      <c r="F58" s="6">
        <v>1038.7</v>
      </c>
      <c r="G58" s="6"/>
      <c r="H58" s="6"/>
      <c r="I58" s="6"/>
      <c r="J58" s="6">
        <v>1038.7</v>
      </c>
      <c r="K58" s="6"/>
      <c r="L58" s="6"/>
      <c r="M58" s="50"/>
      <c r="N58" s="50">
        <v>1038.7</v>
      </c>
      <c r="O58" s="50"/>
      <c r="P58" s="50"/>
      <c r="Q58" s="50"/>
      <c r="R58" s="50">
        <v>1038.7</v>
      </c>
      <c r="S58" s="50"/>
      <c r="T58" s="6" t="s">
        <v>168</v>
      </c>
      <c r="U58" s="54"/>
      <c r="X58" s="29" t="e">
        <f t="shared" si="1"/>
        <v>#DIV/0!</v>
      </c>
      <c r="Y58" s="29">
        <f t="shared" si="1"/>
        <v>100</v>
      </c>
    </row>
    <row r="59" spans="1:25" ht="111" customHeight="1">
      <c r="A59" s="8" t="s">
        <v>25</v>
      </c>
      <c r="B59" s="35" t="s">
        <v>46</v>
      </c>
      <c r="C59" s="19" t="s">
        <v>62</v>
      </c>
      <c r="D59" s="6"/>
      <c r="E59" s="6">
        <v>279.39999999999998</v>
      </c>
      <c r="F59" s="6"/>
      <c r="G59" s="6"/>
      <c r="H59" s="6"/>
      <c r="I59" s="6">
        <v>279.39999999999998</v>
      </c>
      <c r="J59" s="6"/>
      <c r="K59" s="6"/>
      <c r="L59" s="6"/>
      <c r="M59" s="51">
        <v>279.39999999999998</v>
      </c>
      <c r="N59" s="50"/>
      <c r="O59" s="50"/>
      <c r="P59" s="50"/>
      <c r="Q59" s="50">
        <v>273.5</v>
      </c>
      <c r="R59" s="50"/>
      <c r="S59" s="50"/>
      <c r="T59" s="6" t="s">
        <v>168</v>
      </c>
      <c r="U59" s="54"/>
      <c r="X59" s="29">
        <f t="shared" si="1"/>
        <v>100</v>
      </c>
      <c r="Y59" s="29" t="e">
        <f t="shared" si="1"/>
        <v>#DIV/0!</v>
      </c>
    </row>
    <row r="60" spans="1:25" ht="42.75" customHeight="1">
      <c r="A60" s="13" t="s">
        <v>123</v>
      </c>
      <c r="B60" s="11" t="s">
        <v>80</v>
      </c>
      <c r="C60" s="12"/>
      <c r="D60" s="12">
        <f>D61</f>
        <v>0</v>
      </c>
      <c r="E60" s="12">
        <f t="shared" ref="E60:S60" si="10">E61</f>
        <v>0</v>
      </c>
      <c r="F60" s="12">
        <f t="shared" si="10"/>
        <v>0</v>
      </c>
      <c r="G60" s="12">
        <f t="shared" si="10"/>
        <v>0</v>
      </c>
      <c r="H60" s="12">
        <f>H61</f>
        <v>0</v>
      </c>
      <c r="I60" s="12">
        <f t="shared" si="10"/>
        <v>0</v>
      </c>
      <c r="J60" s="12">
        <f t="shared" si="10"/>
        <v>0</v>
      </c>
      <c r="K60" s="12">
        <f t="shared" si="10"/>
        <v>0</v>
      </c>
      <c r="L60" s="12">
        <f t="shared" si="10"/>
        <v>0</v>
      </c>
      <c r="M60" s="12">
        <f t="shared" si="10"/>
        <v>0</v>
      </c>
      <c r="N60" s="12">
        <f t="shared" si="10"/>
        <v>0</v>
      </c>
      <c r="O60" s="12">
        <f t="shared" si="10"/>
        <v>0</v>
      </c>
      <c r="P60" s="12">
        <f t="shared" si="10"/>
        <v>0</v>
      </c>
      <c r="Q60" s="12">
        <f t="shared" si="10"/>
        <v>0</v>
      </c>
      <c r="R60" s="12">
        <f t="shared" si="10"/>
        <v>0</v>
      </c>
      <c r="S60" s="12">
        <f t="shared" si="10"/>
        <v>0</v>
      </c>
      <c r="T60" s="12"/>
      <c r="U60" s="55"/>
      <c r="X60" s="29" t="e">
        <f t="shared" si="1"/>
        <v>#DIV/0!</v>
      </c>
      <c r="Y60" s="29" t="e">
        <f t="shared" si="1"/>
        <v>#DIV/0!</v>
      </c>
    </row>
    <row r="61" spans="1:25" ht="116.25" customHeight="1">
      <c r="A61" s="8" t="s">
        <v>138</v>
      </c>
      <c r="B61" s="35" t="s">
        <v>124</v>
      </c>
      <c r="C61" s="19" t="s">
        <v>62</v>
      </c>
      <c r="D61" s="6"/>
      <c r="E61" s="6"/>
      <c r="F61" s="6">
        <v>0</v>
      </c>
      <c r="G61" s="6"/>
      <c r="H61" s="6"/>
      <c r="I61" s="6"/>
      <c r="J61" s="6">
        <v>0</v>
      </c>
      <c r="K61" s="6"/>
      <c r="L61" s="6"/>
      <c r="M61" s="51"/>
      <c r="N61" s="50"/>
      <c r="O61" s="50"/>
      <c r="P61" s="50"/>
      <c r="Q61" s="50"/>
      <c r="R61" s="50"/>
      <c r="S61" s="50"/>
      <c r="T61" s="6"/>
      <c r="U61" s="54"/>
      <c r="X61" s="29" t="e">
        <f t="shared" si="1"/>
        <v>#DIV/0!</v>
      </c>
      <c r="Y61" s="29" t="e">
        <f t="shared" si="1"/>
        <v>#DIV/0!</v>
      </c>
    </row>
    <row r="62" spans="1:25" ht="116.25" customHeight="1">
      <c r="A62" s="8" t="s">
        <v>170</v>
      </c>
      <c r="B62" s="35" t="s">
        <v>171</v>
      </c>
      <c r="C62" s="19" t="s">
        <v>62</v>
      </c>
      <c r="D62" s="6"/>
      <c r="E62" s="6"/>
      <c r="F62" s="6">
        <v>2668.9</v>
      </c>
      <c r="G62" s="6"/>
      <c r="H62" s="6"/>
      <c r="I62" s="6"/>
      <c r="J62" s="6">
        <v>2668.9</v>
      </c>
      <c r="K62" s="6"/>
      <c r="L62" s="6"/>
      <c r="M62" s="51"/>
      <c r="N62" s="50">
        <v>2668.9</v>
      </c>
      <c r="O62" s="50"/>
      <c r="P62" s="50"/>
      <c r="Q62" s="50"/>
      <c r="R62" s="50">
        <v>2668.9</v>
      </c>
      <c r="S62" s="50"/>
      <c r="T62" s="6" t="s">
        <v>168</v>
      </c>
      <c r="U62" s="54"/>
      <c r="X62" s="29"/>
      <c r="Y62" s="29">
        <f t="shared" si="1"/>
        <v>100</v>
      </c>
    </row>
    <row r="63" spans="1:25" ht="21" customHeight="1">
      <c r="A63" s="38"/>
      <c r="B63" s="14" t="s">
        <v>32</v>
      </c>
      <c r="C63" s="39"/>
      <c r="D63" s="39">
        <f>D51+D53+D59+D60+D62</f>
        <v>0</v>
      </c>
      <c r="E63" s="39">
        <f t="shared" ref="E63:S63" si="11">E51+E53+E59+E60+E62</f>
        <v>279.39999999999998</v>
      </c>
      <c r="F63" s="39">
        <f t="shared" si="11"/>
        <v>93025</v>
      </c>
      <c r="G63" s="39">
        <f t="shared" si="11"/>
        <v>0</v>
      </c>
      <c r="H63" s="39">
        <f>H51+H53+H59+H60+H62</f>
        <v>0</v>
      </c>
      <c r="I63" s="39">
        <f>I51+I53+I59+I60+I62</f>
        <v>279.39999999999998</v>
      </c>
      <c r="J63" s="39">
        <f>J51+J53+J59+J60+J62</f>
        <v>93025</v>
      </c>
      <c r="K63" s="39">
        <f>K51+K53+K59+K60+K62</f>
        <v>0</v>
      </c>
      <c r="L63" s="39">
        <f t="shared" si="11"/>
        <v>0</v>
      </c>
      <c r="M63" s="39">
        <f t="shared" si="11"/>
        <v>279.39999999999998</v>
      </c>
      <c r="N63" s="39">
        <f t="shared" si="11"/>
        <v>93025</v>
      </c>
      <c r="O63" s="39">
        <f t="shared" si="11"/>
        <v>0</v>
      </c>
      <c r="P63" s="39">
        <f t="shared" si="11"/>
        <v>0</v>
      </c>
      <c r="Q63" s="39">
        <f t="shared" si="11"/>
        <v>273.5</v>
      </c>
      <c r="R63" s="39">
        <f t="shared" si="11"/>
        <v>93476.3</v>
      </c>
      <c r="S63" s="39">
        <f t="shared" si="11"/>
        <v>0</v>
      </c>
      <c r="T63" s="39"/>
      <c r="U63" s="58"/>
      <c r="X63" s="29">
        <f t="shared" si="1"/>
        <v>100</v>
      </c>
      <c r="Y63" s="29">
        <f t="shared" si="1"/>
        <v>100</v>
      </c>
    </row>
    <row r="64" spans="1:25" s="27" customFormat="1" ht="21" customHeight="1">
      <c r="A64" s="34"/>
      <c r="B64" s="25" t="s">
        <v>16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6"/>
      <c r="X64" s="29" t="e">
        <f t="shared" si="1"/>
        <v>#DIV/0!</v>
      </c>
      <c r="Y64" s="29" t="e">
        <f t="shared" si="1"/>
        <v>#DIV/0!</v>
      </c>
    </row>
    <row r="65" spans="1:25" ht="27.75" customHeight="1">
      <c r="A65" s="8" t="s">
        <v>26</v>
      </c>
      <c r="B65" s="9" t="s">
        <v>14</v>
      </c>
      <c r="C65" s="19" t="s">
        <v>62</v>
      </c>
      <c r="D65" s="6"/>
      <c r="E65" s="6"/>
      <c r="F65" s="6">
        <v>3663</v>
      </c>
      <c r="G65" s="6"/>
      <c r="H65" s="6"/>
      <c r="I65" s="6"/>
      <c r="J65" s="6">
        <v>3663</v>
      </c>
      <c r="K65" s="6"/>
      <c r="L65" s="6"/>
      <c r="M65" s="50"/>
      <c r="N65" s="50">
        <v>3663</v>
      </c>
      <c r="O65" s="50"/>
      <c r="P65" s="50"/>
      <c r="Q65" s="50"/>
      <c r="R65" s="50">
        <v>4144.7</v>
      </c>
      <c r="S65" s="50"/>
      <c r="T65" s="6" t="s">
        <v>168</v>
      </c>
      <c r="U65" s="54"/>
      <c r="X65" s="29" t="e">
        <f t="shared" si="1"/>
        <v>#DIV/0!</v>
      </c>
      <c r="Y65" s="29">
        <f t="shared" si="1"/>
        <v>100</v>
      </c>
    </row>
    <row r="66" spans="1:25" ht="45.2" customHeight="1">
      <c r="A66" s="13" t="s">
        <v>27</v>
      </c>
      <c r="B66" s="11" t="s">
        <v>125</v>
      </c>
      <c r="C66" s="12"/>
      <c r="D66" s="12">
        <f>D67</f>
        <v>0</v>
      </c>
      <c r="E66" s="12">
        <f t="shared" ref="E66:S66" si="12">E67</f>
        <v>2053.6</v>
      </c>
      <c r="F66" s="12">
        <f t="shared" si="12"/>
        <v>203.2</v>
      </c>
      <c r="G66" s="12">
        <f t="shared" si="12"/>
        <v>0</v>
      </c>
      <c r="H66" s="12">
        <f>H67</f>
        <v>0</v>
      </c>
      <c r="I66" s="12">
        <f t="shared" si="12"/>
        <v>2053.6</v>
      </c>
      <c r="J66" s="12">
        <f t="shared" si="12"/>
        <v>203.2</v>
      </c>
      <c r="K66" s="12">
        <f t="shared" si="12"/>
        <v>0</v>
      </c>
      <c r="L66" s="12">
        <f t="shared" si="12"/>
        <v>0</v>
      </c>
      <c r="M66" s="12">
        <f t="shared" si="12"/>
        <v>2053.6</v>
      </c>
      <c r="N66" s="12">
        <f t="shared" si="12"/>
        <v>203.2</v>
      </c>
      <c r="O66" s="12">
        <f t="shared" si="12"/>
        <v>0</v>
      </c>
      <c r="P66" s="12">
        <f t="shared" si="12"/>
        <v>0</v>
      </c>
      <c r="Q66" s="12">
        <f t="shared" si="12"/>
        <v>2053.6</v>
      </c>
      <c r="R66" s="12">
        <f t="shared" si="12"/>
        <v>203.2</v>
      </c>
      <c r="S66" s="12">
        <f t="shared" si="12"/>
        <v>0</v>
      </c>
      <c r="T66" s="12"/>
      <c r="U66" s="55"/>
      <c r="X66" s="29">
        <f t="shared" si="1"/>
        <v>100</v>
      </c>
      <c r="Y66" s="29">
        <f t="shared" si="1"/>
        <v>100</v>
      </c>
    </row>
    <row r="67" spans="1:25" ht="54" customHeight="1">
      <c r="A67" s="8" t="s">
        <v>28</v>
      </c>
      <c r="B67" s="9" t="s">
        <v>126</v>
      </c>
      <c r="C67" s="19" t="s">
        <v>62</v>
      </c>
      <c r="D67" s="6"/>
      <c r="E67" s="6">
        <v>2053.6</v>
      </c>
      <c r="F67" s="6">
        <v>203.2</v>
      </c>
      <c r="G67" s="6"/>
      <c r="H67" s="6"/>
      <c r="I67" s="6">
        <v>2053.6</v>
      </c>
      <c r="J67" s="6">
        <v>203.2</v>
      </c>
      <c r="K67" s="6"/>
      <c r="L67" s="6"/>
      <c r="M67" s="50">
        <v>2053.6</v>
      </c>
      <c r="N67" s="50">
        <v>203.2</v>
      </c>
      <c r="O67" s="50"/>
      <c r="P67" s="50"/>
      <c r="Q67" s="50">
        <v>2053.6</v>
      </c>
      <c r="R67" s="50">
        <v>203.2</v>
      </c>
      <c r="S67" s="50"/>
      <c r="T67" s="6" t="s">
        <v>168</v>
      </c>
      <c r="U67" s="54"/>
      <c r="X67" s="29">
        <f t="shared" si="1"/>
        <v>100</v>
      </c>
      <c r="Y67" s="29">
        <f t="shared" si="1"/>
        <v>100</v>
      </c>
    </row>
    <row r="68" spans="1:25" ht="62.25" customHeight="1">
      <c r="A68" s="8" t="s">
        <v>128</v>
      </c>
      <c r="B68" s="9" t="s">
        <v>127</v>
      </c>
      <c r="C68" s="19" t="s">
        <v>62</v>
      </c>
      <c r="D68" s="6"/>
      <c r="E68" s="6">
        <v>2608.5</v>
      </c>
      <c r="F68" s="6"/>
      <c r="G68" s="6"/>
      <c r="H68" s="6"/>
      <c r="I68" s="6">
        <v>2608.5</v>
      </c>
      <c r="J68" s="6"/>
      <c r="K68" s="6"/>
      <c r="L68" s="6"/>
      <c r="M68" s="50">
        <f>2440.1+168.4</f>
        <v>2608.5</v>
      </c>
      <c r="N68" s="50"/>
      <c r="O68" s="50"/>
      <c r="P68" s="50"/>
      <c r="Q68" s="50">
        <v>2130.1</v>
      </c>
      <c r="R68" s="50"/>
      <c r="S68" s="50"/>
      <c r="T68" s="6" t="s">
        <v>168</v>
      </c>
      <c r="U68" s="54"/>
      <c r="X68" s="29">
        <f t="shared" si="1"/>
        <v>100</v>
      </c>
      <c r="Y68" s="29" t="e">
        <f t="shared" si="1"/>
        <v>#DIV/0!</v>
      </c>
    </row>
    <row r="69" spans="1:25" ht="45.2" customHeight="1">
      <c r="A69" s="13" t="s">
        <v>139</v>
      </c>
      <c r="B69" s="11" t="s">
        <v>79</v>
      </c>
      <c r="C69" s="12"/>
      <c r="D69" s="12">
        <f>SUM(D70:D72)</f>
        <v>0</v>
      </c>
      <c r="E69" s="12">
        <f t="shared" ref="E69:S69" si="13">SUM(E70:E72)</f>
        <v>0</v>
      </c>
      <c r="F69" s="12">
        <f t="shared" si="13"/>
        <v>5467.1</v>
      </c>
      <c r="G69" s="12">
        <f t="shared" si="13"/>
        <v>55</v>
      </c>
      <c r="H69" s="12">
        <f>SUM(H70:H72)</f>
        <v>0</v>
      </c>
      <c r="I69" s="12">
        <f>SUM(I70:I72)</f>
        <v>0</v>
      </c>
      <c r="J69" s="12">
        <f>SUM(J70:J72)</f>
        <v>5467.1</v>
      </c>
      <c r="K69" s="12">
        <f>SUM(K70:K72)</f>
        <v>55</v>
      </c>
      <c r="L69" s="12">
        <f t="shared" si="13"/>
        <v>0</v>
      </c>
      <c r="M69" s="12">
        <f>SUM(M70:M72)</f>
        <v>0</v>
      </c>
      <c r="N69" s="12">
        <f t="shared" si="13"/>
        <v>5467.1</v>
      </c>
      <c r="O69" s="12">
        <f t="shared" si="13"/>
        <v>47.9</v>
      </c>
      <c r="P69" s="12">
        <f t="shared" si="13"/>
        <v>0</v>
      </c>
      <c r="Q69" s="12">
        <f t="shared" si="13"/>
        <v>0</v>
      </c>
      <c r="R69" s="12">
        <f t="shared" si="13"/>
        <v>5458.7</v>
      </c>
      <c r="S69" s="12">
        <f t="shared" si="13"/>
        <v>47.9</v>
      </c>
      <c r="T69" s="12"/>
      <c r="U69" s="55"/>
      <c r="X69" s="29" t="e">
        <f t="shared" si="1"/>
        <v>#DIV/0!</v>
      </c>
      <c r="Y69" s="29">
        <f t="shared" si="1"/>
        <v>100</v>
      </c>
    </row>
    <row r="70" spans="1:25" s="36" customFormat="1" ht="71.25" customHeight="1">
      <c r="A70" s="34" t="s">
        <v>140</v>
      </c>
      <c r="B70" s="35" t="s">
        <v>129</v>
      </c>
      <c r="C70" s="19" t="s">
        <v>62</v>
      </c>
      <c r="D70" s="50"/>
      <c r="E70" s="50"/>
      <c r="F70" s="50">
        <v>832.1</v>
      </c>
      <c r="G70" s="50"/>
      <c r="H70" s="50"/>
      <c r="I70" s="50"/>
      <c r="J70" s="50">
        <v>832.1</v>
      </c>
      <c r="K70" s="50"/>
      <c r="L70" s="50"/>
      <c r="M70" s="50"/>
      <c r="N70" s="50">
        <f>771.4+29.5+31.2</f>
        <v>832.1</v>
      </c>
      <c r="O70" s="50"/>
      <c r="P70" s="50"/>
      <c r="Q70" s="50"/>
      <c r="R70" s="50">
        <f>801.4+29.5</f>
        <v>830.9</v>
      </c>
      <c r="S70" s="50"/>
      <c r="T70" s="6" t="s">
        <v>168</v>
      </c>
      <c r="U70" s="56"/>
      <c r="X70" s="29" t="e">
        <f t="shared" si="1"/>
        <v>#DIV/0!</v>
      </c>
      <c r="Y70" s="29">
        <f t="shared" si="1"/>
        <v>100</v>
      </c>
    </row>
    <row r="71" spans="1:25" ht="39.75" customHeight="1">
      <c r="A71" s="34" t="s">
        <v>141</v>
      </c>
      <c r="B71" s="9" t="s">
        <v>130</v>
      </c>
      <c r="C71" s="19" t="s">
        <v>62</v>
      </c>
      <c r="D71" s="6"/>
      <c r="E71" s="6"/>
      <c r="F71" s="6">
        <v>4635</v>
      </c>
      <c r="G71" s="6"/>
      <c r="H71" s="6"/>
      <c r="I71" s="6"/>
      <c r="J71" s="6">
        <v>4635</v>
      </c>
      <c r="K71" s="6"/>
      <c r="L71" s="6"/>
      <c r="M71" s="50"/>
      <c r="N71" s="50">
        <v>4635</v>
      </c>
      <c r="O71" s="50"/>
      <c r="P71" s="50"/>
      <c r="Q71" s="50"/>
      <c r="R71" s="50">
        <v>4627.8</v>
      </c>
      <c r="S71" s="50"/>
      <c r="T71" s="6" t="s">
        <v>168</v>
      </c>
      <c r="U71" s="54"/>
      <c r="X71" s="29" t="e">
        <f t="shared" si="1"/>
        <v>#DIV/0!</v>
      </c>
      <c r="Y71" s="29">
        <f t="shared" si="1"/>
        <v>100</v>
      </c>
    </row>
    <row r="72" spans="1:25" ht="39.75" customHeight="1">
      <c r="A72" s="34" t="s">
        <v>142</v>
      </c>
      <c r="B72" s="9" t="s">
        <v>71</v>
      </c>
      <c r="C72" s="19" t="s">
        <v>62</v>
      </c>
      <c r="D72" s="6"/>
      <c r="E72" s="6"/>
      <c r="F72" s="6"/>
      <c r="G72" s="6">
        <v>55</v>
      </c>
      <c r="H72" s="6"/>
      <c r="I72" s="6"/>
      <c r="J72" s="6"/>
      <c r="K72" s="6">
        <v>55</v>
      </c>
      <c r="L72" s="6"/>
      <c r="M72" s="50"/>
      <c r="N72" s="50"/>
      <c r="O72" s="50">
        <v>47.9</v>
      </c>
      <c r="P72" s="50"/>
      <c r="Q72" s="50"/>
      <c r="R72" s="50"/>
      <c r="S72" s="50">
        <f>O72</f>
        <v>47.9</v>
      </c>
      <c r="T72" s="6" t="s">
        <v>168</v>
      </c>
      <c r="U72" s="54"/>
      <c r="X72" s="29" t="e">
        <f t="shared" si="1"/>
        <v>#DIV/0!</v>
      </c>
      <c r="Y72" s="29" t="e">
        <f t="shared" si="1"/>
        <v>#DIV/0!</v>
      </c>
    </row>
    <row r="73" spans="1:25" ht="21" customHeight="1">
      <c r="A73" s="38"/>
      <c r="B73" s="14" t="s">
        <v>32</v>
      </c>
      <c r="C73" s="39"/>
      <c r="D73" s="39">
        <f>D65+D66+D68+D69</f>
        <v>0</v>
      </c>
      <c r="E73" s="39">
        <f t="shared" ref="E73:T73" si="14">E65+E66+E68+E69</f>
        <v>4662.1000000000004</v>
      </c>
      <c r="F73" s="39">
        <f t="shared" si="14"/>
        <v>9333.2999999999993</v>
      </c>
      <c r="G73" s="39">
        <f t="shared" si="14"/>
        <v>55</v>
      </c>
      <c r="H73" s="39">
        <f>H65+H66+H68+H69</f>
        <v>0</v>
      </c>
      <c r="I73" s="39">
        <f>I65+I66+I68+I69</f>
        <v>4662.1000000000004</v>
      </c>
      <c r="J73" s="39">
        <f>J65+J66+J68+J69</f>
        <v>9333.2999999999993</v>
      </c>
      <c r="K73" s="39">
        <f>K65+K66+K68+K69</f>
        <v>55</v>
      </c>
      <c r="L73" s="39">
        <f t="shared" si="14"/>
        <v>0</v>
      </c>
      <c r="M73" s="39">
        <f t="shared" si="14"/>
        <v>4662.1000000000004</v>
      </c>
      <c r="N73" s="39">
        <f t="shared" si="14"/>
        <v>9333.2999999999993</v>
      </c>
      <c r="O73" s="39">
        <f t="shared" si="14"/>
        <v>47.9</v>
      </c>
      <c r="P73" s="39">
        <f t="shared" si="14"/>
        <v>0</v>
      </c>
      <c r="Q73" s="39">
        <f t="shared" si="14"/>
        <v>4183.7</v>
      </c>
      <c r="R73" s="39">
        <f t="shared" si="14"/>
        <v>9806.5999999999985</v>
      </c>
      <c r="S73" s="39">
        <f t="shared" si="14"/>
        <v>47.9</v>
      </c>
      <c r="T73" s="39"/>
      <c r="U73" s="58"/>
      <c r="X73" s="29">
        <f t="shared" si="1"/>
        <v>100</v>
      </c>
      <c r="Y73" s="29">
        <f t="shared" si="1"/>
        <v>100</v>
      </c>
    </row>
    <row r="74" spans="1:25" s="27" customFormat="1" ht="21" customHeight="1">
      <c r="A74" s="34"/>
      <c r="B74" s="25" t="s">
        <v>36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6"/>
      <c r="X74" s="29" t="e">
        <f t="shared" si="1"/>
        <v>#DIV/0!</v>
      </c>
      <c r="Y74" s="29" t="e">
        <f t="shared" si="1"/>
        <v>#DIV/0!</v>
      </c>
    </row>
    <row r="75" spans="1:25" ht="31.5" customHeight="1">
      <c r="A75" s="8" t="s">
        <v>29</v>
      </c>
      <c r="B75" s="9" t="s">
        <v>17</v>
      </c>
      <c r="C75" s="19" t="s">
        <v>62</v>
      </c>
      <c r="D75" s="6"/>
      <c r="E75" s="6"/>
      <c r="F75" s="6">
        <v>8482.2000000000007</v>
      </c>
      <c r="G75" s="6"/>
      <c r="H75" s="6"/>
      <c r="I75" s="6"/>
      <c r="J75" s="6">
        <v>8482.2000000000007</v>
      </c>
      <c r="K75" s="6"/>
      <c r="L75" s="6"/>
      <c r="M75" s="50"/>
      <c r="N75" s="50">
        <v>8430.2000000000007</v>
      </c>
      <c r="O75" s="50"/>
      <c r="P75" s="50"/>
      <c r="Q75" s="50"/>
      <c r="R75" s="50">
        <f>N75</f>
        <v>8430.2000000000007</v>
      </c>
      <c r="S75" s="50"/>
      <c r="T75" s="6" t="s">
        <v>168</v>
      </c>
      <c r="U75" s="54"/>
      <c r="X75" s="29" t="e">
        <f t="shared" si="1"/>
        <v>#DIV/0!</v>
      </c>
      <c r="Y75" s="29">
        <f t="shared" si="1"/>
        <v>99.386951498432012</v>
      </c>
    </row>
    <row r="76" spans="1:25" ht="46.5" customHeight="1">
      <c r="A76" s="8" t="s">
        <v>30</v>
      </c>
      <c r="B76" s="9" t="s">
        <v>115</v>
      </c>
      <c r="C76" s="19" t="s">
        <v>62</v>
      </c>
      <c r="D76" s="6"/>
      <c r="E76" s="6"/>
      <c r="F76" s="6">
        <v>30052.2</v>
      </c>
      <c r="G76" s="6"/>
      <c r="H76" s="6"/>
      <c r="I76" s="6"/>
      <c r="J76" s="6">
        <v>30052.2</v>
      </c>
      <c r="K76" s="6"/>
      <c r="L76" s="6"/>
      <c r="M76" s="50"/>
      <c r="N76" s="50">
        <v>29989.8</v>
      </c>
      <c r="O76" s="50"/>
      <c r="P76" s="50"/>
      <c r="Q76" s="50"/>
      <c r="R76" s="51">
        <f>7140.9+22820.9</f>
        <v>29961.800000000003</v>
      </c>
      <c r="S76" s="50"/>
      <c r="T76" s="6" t="s">
        <v>168</v>
      </c>
      <c r="U76" s="54"/>
      <c r="X76" s="29" t="e">
        <f t="shared" si="1"/>
        <v>#DIV/0!</v>
      </c>
      <c r="Y76" s="29">
        <f t="shared" si="1"/>
        <v>99.792361291353032</v>
      </c>
    </row>
    <row r="77" spans="1:25" ht="67.5" customHeight="1">
      <c r="A77" s="8" t="s">
        <v>143</v>
      </c>
      <c r="B77" s="9" t="s">
        <v>51</v>
      </c>
      <c r="C77" s="19" t="s">
        <v>62</v>
      </c>
      <c r="D77" s="6"/>
      <c r="E77" s="6">
        <v>7969</v>
      </c>
      <c r="F77" s="6"/>
      <c r="G77" s="6"/>
      <c r="H77" s="6"/>
      <c r="I77" s="6">
        <v>7969</v>
      </c>
      <c r="J77" s="6"/>
      <c r="K77" s="6"/>
      <c r="L77" s="6"/>
      <c r="M77" s="50">
        <v>7969</v>
      </c>
      <c r="N77" s="50"/>
      <c r="O77" s="50"/>
      <c r="P77" s="50"/>
      <c r="Q77" s="50">
        <f>M77</f>
        <v>7969</v>
      </c>
      <c r="R77" s="50"/>
      <c r="S77" s="50"/>
      <c r="T77" s="6" t="s">
        <v>168</v>
      </c>
      <c r="U77" s="54"/>
      <c r="X77" s="29">
        <f t="shared" si="1"/>
        <v>100</v>
      </c>
      <c r="Y77" s="40" t="e">
        <f t="shared" si="1"/>
        <v>#DIV/0!</v>
      </c>
    </row>
    <row r="78" spans="1:25" ht="40.5" customHeight="1">
      <c r="A78" s="13" t="s">
        <v>31</v>
      </c>
      <c r="B78" s="11" t="s">
        <v>79</v>
      </c>
      <c r="C78" s="12"/>
      <c r="D78" s="12">
        <f t="shared" ref="D78:S78" si="15">SUM(D79:D80)</f>
        <v>0</v>
      </c>
      <c r="E78" s="12">
        <f t="shared" si="15"/>
        <v>0</v>
      </c>
      <c r="F78" s="12">
        <f t="shared" si="15"/>
        <v>393.1</v>
      </c>
      <c r="G78" s="12">
        <f t="shared" si="15"/>
        <v>3.8</v>
      </c>
      <c r="H78" s="12">
        <f>SUM(H79:H80)</f>
        <v>0</v>
      </c>
      <c r="I78" s="12">
        <f>SUM(I79:I80)</f>
        <v>0</v>
      </c>
      <c r="J78" s="12">
        <f>SUM(J79:J80)</f>
        <v>393.1</v>
      </c>
      <c r="K78" s="12">
        <f>SUM(K79:K80)</f>
        <v>3.8</v>
      </c>
      <c r="L78" s="12">
        <f t="shared" si="15"/>
        <v>0</v>
      </c>
      <c r="M78" s="12">
        <f t="shared" si="15"/>
        <v>0</v>
      </c>
      <c r="N78" s="12">
        <f t="shared" si="15"/>
        <v>393.1</v>
      </c>
      <c r="O78" s="12">
        <f t="shared" si="15"/>
        <v>3</v>
      </c>
      <c r="P78" s="12">
        <f t="shared" si="15"/>
        <v>0</v>
      </c>
      <c r="Q78" s="12">
        <f t="shared" si="15"/>
        <v>0</v>
      </c>
      <c r="R78" s="12">
        <f t="shared" si="15"/>
        <v>391.4</v>
      </c>
      <c r="S78" s="12">
        <f t="shared" si="15"/>
        <v>3</v>
      </c>
      <c r="T78" s="12"/>
      <c r="U78" s="55"/>
      <c r="X78" s="29" t="e">
        <f t="shared" si="1"/>
        <v>#DIV/0!</v>
      </c>
      <c r="Y78" s="29">
        <f t="shared" si="1"/>
        <v>100</v>
      </c>
    </row>
    <row r="79" spans="1:25" ht="45.75" customHeight="1">
      <c r="A79" s="8" t="s">
        <v>144</v>
      </c>
      <c r="B79" s="9" t="s">
        <v>55</v>
      </c>
      <c r="C79" s="19" t="s">
        <v>62</v>
      </c>
      <c r="D79" s="6"/>
      <c r="E79" s="6"/>
      <c r="F79" s="6">
        <v>393.1</v>
      </c>
      <c r="G79" s="6"/>
      <c r="H79" s="6"/>
      <c r="I79" s="6"/>
      <c r="J79" s="6">
        <v>393.1</v>
      </c>
      <c r="K79" s="6"/>
      <c r="L79" s="6"/>
      <c r="M79" s="50"/>
      <c r="N79" s="50">
        <v>393.1</v>
      </c>
      <c r="O79" s="50"/>
      <c r="P79" s="50"/>
      <c r="Q79" s="50"/>
      <c r="R79" s="50">
        <v>391.4</v>
      </c>
      <c r="S79" s="6"/>
      <c r="T79" s="6" t="s">
        <v>168</v>
      </c>
      <c r="U79" s="54"/>
      <c r="X79" s="29" t="e">
        <f t="shared" ref="X79:Y99" si="16">M79/E79*100</f>
        <v>#DIV/0!</v>
      </c>
      <c r="Y79" s="29">
        <f t="shared" si="16"/>
        <v>100</v>
      </c>
    </row>
    <row r="80" spans="1:25" ht="45.75" customHeight="1">
      <c r="A80" s="8" t="s">
        <v>145</v>
      </c>
      <c r="B80" s="9" t="s">
        <v>66</v>
      </c>
      <c r="C80" s="19" t="s">
        <v>62</v>
      </c>
      <c r="D80" s="6"/>
      <c r="E80" s="6"/>
      <c r="F80" s="6"/>
      <c r="G80" s="6">
        <v>3.8</v>
      </c>
      <c r="H80" s="6"/>
      <c r="I80" s="6"/>
      <c r="J80" s="6"/>
      <c r="K80" s="6">
        <v>3.8</v>
      </c>
      <c r="L80" s="6"/>
      <c r="M80" s="50"/>
      <c r="N80" s="50"/>
      <c r="O80" s="50">
        <v>3</v>
      </c>
      <c r="P80" s="50"/>
      <c r="Q80" s="50"/>
      <c r="R80" s="50"/>
      <c r="S80" s="6">
        <f>O80</f>
        <v>3</v>
      </c>
      <c r="T80" s="6" t="s">
        <v>168</v>
      </c>
      <c r="U80" s="54"/>
      <c r="X80" s="29" t="e">
        <f t="shared" si="16"/>
        <v>#DIV/0!</v>
      </c>
      <c r="Y80" s="29" t="e">
        <f t="shared" si="16"/>
        <v>#DIV/0!</v>
      </c>
    </row>
    <row r="81" spans="1:25" ht="21" customHeight="1">
      <c r="A81" s="38"/>
      <c r="B81" s="14" t="s">
        <v>32</v>
      </c>
      <c r="C81" s="39"/>
      <c r="D81" s="39">
        <f>D75+D76+D77+D78</f>
        <v>0</v>
      </c>
      <c r="E81" s="39">
        <f t="shared" ref="E81:S81" si="17">E75+E76+E77+E78</f>
        <v>7969</v>
      </c>
      <c r="F81" s="39">
        <f t="shared" si="17"/>
        <v>38927.5</v>
      </c>
      <c r="G81" s="39">
        <f t="shared" si="17"/>
        <v>3.8</v>
      </c>
      <c r="H81" s="39">
        <f>H75+H76+H77+H78</f>
        <v>0</v>
      </c>
      <c r="I81" s="39">
        <f>I75+I76+I77+I78</f>
        <v>7969</v>
      </c>
      <c r="J81" s="39">
        <f>J75+J76+J77+J78</f>
        <v>38927.5</v>
      </c>
      <c r="K81" s="39">
        <f>K75+K76+K77+K78</f>
        <v>3.8</v>
      </c>
      <c r="L81" s="39">
        <f t="shared" si="17"/>
        <v>0</v>
      </c>
      <c r="M81" s="39">
        <f t="shared" si="17"/>
        <v>7969</v>
      </c>
      <c r="N81" s="39">
        <f t="shared" si="17"/>
        <v>38813.1</v>
      </c>
      <c r="O81" s="39">
        <f t="shared" si="17"/>
        <v>3</v>
      </c>
      <c r="P81" s="39">
        <f t="shared" si="17"/>
        <v>0</v>
      </c>
      <c r="Q81" s="39">
        <f t="shared" si="17"/>
        <v>7969</v>
      </c>
      <c r="R81" s="39">
        <f t="shared" si="17"/>
        <v>38783.4</v>
      </c>
      <c r="S81" s="39">
        <f t="shared" si="17"/>
        <v>3</v>
      </c>
      <c r="T81" s="39"/>
      <c r="U81" s="58"/>
      <c r="X81" s="29">
        <f t="shared" si="16"/>
        <v>100</v>
      </c>
      <c r="Y81" s="29">
        <f t="shared" si="16"/>
        <v>99.706120351936292</v>
      </c>
    </row>
    <row r="82" spans="1:25" s="27" customFormat="1" ht="75">
      <c r="A82" s="34"/>
      <c r="B82" s="22" t="s">
        <v>131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50"/>
      <c r="U82" s="56"/>
      <c r="X82" s="29" t="e">
        <f t="shared" si="16"/>
        <v>#DIV/0!</v>
      </c>
      <c r="Y82" s="29" t="e">
        <f t="shared" si="16"/>
        <v>#DIV/0!</v>
      </c>
    </row>
    <row r="83" spans="1:25" s="27" customFormat="1" ht="42.75" customHeight="1">
      <c r="A83" s="13" t="s">
        <v>132</v>
      </c>
      <c r="B83" s="11" t="s">
        <v>133</v>
      </c>
      <c r="C83" s="12"/>
      <c r="D83" s="12">
        <f>D84</f>
        <v>0</v>
      </c>
      <c r="E83" s="12">
        <f t="shared" ref="E83:S83" si="18">E84</f>
        <v>0</v>
      </c>
      <c r="F83" s="12">
        <f t="shared" si="18"/>
        <v>0</v>
      </c>
      <c r="G83" s="12">
        <f t="shared" si="18"/>
        <v>0</v>
      </c>
      <c r="H83" s="12">
        <f>H84</f>
        <v>0</v>
      </c>
      <c r="I83" s="12">
        <f t="shared" si="18"/>
        <v>0</v>
      </c>
      <c r="J83" s="12">
        <f t="shared" si="18"/>
        <v>0</v>
      </c>
      <c r="K83" s="12">
        <f t="shared" si="18"/>
        <v>0</v>
      </c>
      <c r="L83" s="12">
        <f t="shared" si="18"/>
        <v>0</v>
      </c>
      <c r="M83" s="12">
        <f t="shared" si="18"/>
        <v>0</v>
      </c>
      <c r="N83" s="12">
        <f t="shared" si="18"/>
        <v>0</v>
      </c>
      <c r="O83" s="12">
        <f t="shared" si="18"/>
        <v>0</v>
      </c>
      <c r="P83" s="12">
        <f t="shared" si="18"/>
        <v>0</v>
      </c>
      <c r="Q83" s="12">
        <f t="shared" si="18"/>
        <v>0</v>
      </c>
      <c r="R83" s="12">
        <f t="shared" si="18"/>
        <v>0</v>
      </c>
      <c r="S83" s="12">
        <f t="shared" si="18"/>
        <v>0</v>
      </c>
      <c r="T83" s="12"/>
      <c r="U83" s="55"/>
      <c r="X83" s="29" t="e">
        <f t="shared" si="16"/>
        <v>#DIV/0!</v>
      </c>
      <c r="Y83" s="29" t="e">
        <f t="shared" si="16"/>
        <v>#DIV/0!</v>
      </c>
    </row>
    <row r="84" spans="1:25" s="27" customFormat="1" ht="47.25" customHeight="1">
      <c r="A84" s="34" t="s">
        <v>146</v>
      </c>
      <c r="B84" s="37" t="s">
        <v>134</v>
      </c>
      <c r="C84" s="19" t="s">
        <v>62</v>
      </c>
      <c r="D84" s="50"/>
      <c r="E84" s="50"/>
      <c r="F84" s="50">
        <v>0</v>
      </c>
      <c r="G84" s="50"/>
      <c r="H84" s="50"/>
      <c r="I84" s="50"/>
      <c r="J84" s="50">
        <v>0</v>
      </c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6"/>
      <c r="X84" s="29" t="e">
        <f t="shared" si="16"/>
        <v>#DIV/0!</v>
      </c>
      <c r="Y84" s="29" t="e">
        <f t="shared" si="16"/>
        <v>#DIV/0!</v>
      </c>
    </row>
    <row r="85" spans="1:25" s="27" customFormat="1" ht="21" customHeight="1">
      <c r="A85" s="38"/>
      <c r="B85" s="14" t="s">
        <v>32</v>
      </c>
      <c r="C85" s="39"/>
      <c r="D85" s="39">
        <f>D83</f>
        <v>0</v>
      </c>
      <c r="E85" s="39">
        <f t="shared" ref="E85:S85" si="19">E83</f>
        <v>0</v>
      </c>
      <c r="F85" s="39">
        <f t="shared" si="19"/>
        <v>0</v>
      </c>
      <c r="G85" s="39">
        <f t="shared" si="19"/>
        <v>0</v>
      </c>
      <c r="H85" s="39">
        <f>H83</f>
        <v>0</v>
      </c>
      <c r="I85" s="39">
        <f>I83</f>
        <v>0</v>
      </c>
      <c r="J85" s="39">
        <f>J83</f>
        <v>0</v>
      </c>
      <c r="K85" s="39">
        <f>K83</f>
        <v>0</v>
      </c>
      <c r="L85" s="39">
        <f t="shared" si="19"/>
        <v>0</v>
      </c>
      <c r="M85" s="39">
        <f t="shared" si="19"/>
        <v>0</v>
      </c>
      <c r="N85" s="39">
        <f t="shared" si="19"/>
        <v>0</v>
      </c>
      <c r="O85" s="39">
        <f t="shared" si="19"/>
        <v>0</v>
      </c>
      <c r="P85" s="39">
        <f t="shared" si="19"/>
        <v>0</v>
      </c>
      <c r="Q85" s="39">
        <f t="shared" si="19"/>
        <v>0</v>
      </c>
      <c r="R85" s="39">
        <f t="shared" si="19"/>
        <v>0</v>
      </c>
      <c r="S85" s="39">
        <f t="shared" si="19"/>
        <v>0</v>
      </c>
      <c r="T85" s="39"/>
      <c r="U85" s="58"/>
      <c r="X85" s="29" t="e">
        <f t="shared" si="16"/>
        <v>#DIV/0!</v>
      </c>
      <c r="Y85" s="29" t="e">
        <f t="shared" si="16"/>
        <v>#DIV/0!</v>
      </c>
    </row>
    <row r="86" spans="1:25" s="27" customFormat="1" ht="15">
      <c r="A86" s="34"/>
      <c r="B86" s="26" t="s">
        <v>67</v>
      </c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6"/>
      <c r="X86" s="29" t="e">
        <f t="shared" si="16"/>
        <v>#DIV/0!</v>
      </c>
      <c r="Y86" s="29" t="e">
        <f t="shared" si="16"/>
        <v>#DIV/0!</v>
      </c>
    </row>
    <row r="87" spans="1:25" s="27" customFormat="1" ht="27.2" customHeight="1">
      <c r="A87" s="13" t="s">
        <v>68</v>
      </c>
      <c r="B87" s="11" t="s">
        <v>69</v>
      </c>
      <c r="C87" s="12"/>
      <c r="D87" s="12">
        <f>SUM(D88:D90)</f>
        <v>0</v>
      </c>
      <c r="E87" s="12">
        <f t="shared" ref="E87:S87" si="20">SUM(E88:E90)</f>
        <v>0</v>
      </c>
      <c r="F87" s="12">
        <f t="shared" si="20"/>
        <v>0</v>
      </c>
      <c r="G87" s="12">
        <f t="shared" si="20"/>
        <v>0</v>
      </c>
      <c r="H87" s="12">
        <f>SUM(H88:H90)</f>
        <v>0</v>
      </c>
      <c r="I87" s="12">
        <f>SUM(I88:I90)</f>
        <v>0</v>
      </c>
      <c r="J87" s="12">
        <f>SUM(J88:J90)</f>
        <v>0</v>
      </c>
      <c r="K87" s="12">
        <f>SUM(K88:K90)</f>
        <v>0</v>
      </c>
      <c r="L87" s="12">
        <f t="shared" si="20"/>
        <v>0</v>
      </c>
      <c r="M87" s="12">
        <f t="shared" si="20"/>
        <v>0</v>
      </c>
      <c r="N87" s="12">
        <f t="shared" si="20"/>
        <v>0</v>
      </c>
      <c r="O87" s="12">
        <f t="shared" si="20"/>
        <v>0</v>
      </c>
      <c r="P87" s="12">
        <f t="shared" si="20"/>
        <v>0</v>
      </c>
      <c r="Q87" s="12">
        <f t="shared" si="20"/>
        <v>0</v>
      </c>
      <c r="R87" s="12">
        <f t="shared" si="20"/>
        <v>0</v>
      </c>
      <c r="S87" s="12">
        <f t="shared" si="20"/>
        <v>0</v>
      </c>
      <c r="T87" s="12"/>
      <c r="U87" s="55"/>
      <c r="X87" s="29" t="e">
        <f t="shared" si="16"/>
        <v>#DIV/0!</v>
      </c>
      <c r="Y87" s="29" t="e">
        <f t="shared" si="16"/>
        <v>#DIV/0!</v>
      </c>
    </row>
    <row r="88" spans="1:25" s="27" customFormat="1" ht="126.75" customHeight="1">
      <c r="A88" s="34" t="s">
        <v>70</v>
      </c>
      <c r="B88" s="35" t="s">
        <v>82</v>
      </c>
      <c r="C88" s="19" t="s">
        <v>62</v>
      </c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6"/>
      <c r="U88" s="54"/>
      <c r="X88" s="29" t="e">
        <f t="shared" si="16"/>
        <v>#DIV/0!</v>
      </c>
      <c r="Y88" s="29" t="e">
        <f t="shared" si="16"/>
        <v>#DIV/0!</v>
      </c>
    </row>
    <row r="89" spans="1:25" s="27" customFormat="1" ht="147.75" customHeight="1">
      <c r="A89" s="34" t="s">
        <v>72</v>
      </c>
      <c r="B89" s="35" t="s">
        <v>83</v>
      </c>
      <c r="C89" s="19" t="s">
        <v>62</v>
      </c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6"/>
      <c r="U89" s="54"/>
      <c r="X89" s="29" t="e">
        <f t="shared" si="16"/>
        <v>#DIV/0!</v>
      </c>
      <c r="Y89" s="29" t="e">
        <f t="shared" si="16"/>
        <v>#DIV/0!</v>
      </c>
    </row>
    <row r="90" spans="1:25" s="27" customFormat="1" ht="147.75" customHeight="1">
      <c r="A90" s="34" t="s">
        <v>116</v>
      </c>
      <c r="B90" s="35" t="s">
        <v>83</v>
      </c>
      <c r="C90" s="19" t="s">
        <v>62</v>
      </c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6"/>
      <c r="U90" s="54"/>
      <c r="X90" s="29" t="e">
        <f t="shared" si="16"/>
        <v>#DIV/0!</v>
      </c>
      <c r="Y90" s="29" t="e">
        <f t="shared" si="16"/>
        <v>#DIV/0!</v>
      </c>
    </row>
    <row r="91" spans="1:25" s="27" customFormat="1" ht="32.25" customHeight="1">
      <c r="A91" s="13" t="s">
        <v>85</v>
      </c>
      <c r="B91" s="11" t="s">
        <v>135</v>
      </c>
      <c r="C91" s="21"/>
      <c r="D91" s="12">
        <f>D92+D93</f>
        <v>1967.5</v>
      </c>
      <c r="E91" s="12">
        <f t="shared" ref="E91:S91" si="21">E92+E93</f>
        <v>82</v>
      </c>
      <c r="F91" s="12">
        <f t="shared" si="21"/>
        <v>2071.6999999999998</v>
      </c>
      <c r="G91" s="12">
        <f t="shared" si="21"/>
        <v>0</v>
      </c>
      <c r="H91" s="12">
        <f>H92+H93</f>
        <v>1967.5</v>
      </c>
      <c r="I91" s="12">
        <f>I92+I93</f>
        <v>82</v>
      </c>
      <c r="J91" s="12">
        <f>J92+J93</f>
        <v>2071.6999999999998</v>
      </c>
      <c r="K91" s="12">
        <f>K92+K93</f>
        <v>0</v>
      </c>
      <c r="L91" s="12">
        <f t="shared" si="21"/>
        <v>1967.5</v>
      </c>
      <c r="M91" s="12">
        <f t="shared" si="21"/>
        <v>82</v>
      </c>
      <c r="N91" s="12">
        <f t="shared" si="21"/>
        <v>2071.6999999999998</v>
      </c>
      <c r="O91" s="12">
        <f t="shared" si="21"/>
        <v>0</v>
      </c>
      <c r="P91" s="12">
        <f t="shared" si="21"/>
        <v>1967.5</v>
      </c>
      <c r="Q91" s="12">
        <f t="shared" si="21"/>
        <v>82</v>
      </c>
      <c r="R91" s="12">
        <f t="shared" si="21"/>
        <v>2071.6999999999998</v>
      </c>
      <c r="S91" s="12">
        <f t="shared" si="21"/>
        <v>0</v>
      </c>
      <c r="T91" s="12"/>
      <c r="U91" s="55"/>
      <c r="X91" s="29">
        <f t="shared" si="16"/>
        <v>100</v>
      </c>
      <c r="Y91" s="29">
        <f t="shared" si="16"/>
        <v>100</v>
      </c>
    </row>
    <row r="92" spans="1:25" s="27" customFormat="1" ht="128.25" customHeight="1">
      <c r="A92" s="34" t="s">
        <v>86</v>
      </c>
      <c r="B92" s="35" t="s">
        <v>136</v>
      </c>
      <c r="C92" s="19" t="s">
        <v>62</v>
      </c>
      <c r="D92" s="50">
        <v>1967.5</v>
      </c>
      <c r="E92" s="50">
        <v>82</v>
      </c>
      <c r="F92" s="50">
        <v>202.7</v>
      </c>
      <c r="G92" s="50"/>
      <c r="H92" s="50">
        <v>1967.5</v>
      </c>
      <c r="I92" s="50">
        <v>82</v>
      </c>
      <c r="J92" s="50">
        <v>202.7</v>
      </c>
      <c r="K92" s="50"/>
      <c r="L92" s="50">
        <v>1967.5</v>
      </c>
      <c r="M92" s="50">
        <v>82</v>
      </c>
      <c r="N92" s="50">
        <v>202.7</v>
      </c>
      <c r="O92" s="50"/>
      <c r="P92" s="50">
        <v>1967.5</v>
      </c>
      <c r="Q92" s="50">
        <v>82</v>
      </c>
      <c r="R92" s="50">
        <v>202.7</v>
      </c>
      <c r="S92" s="50"/>
      <c r="T92" s="6"/>
      <c r="U92" s="54"/>
      <c r="X92" s="29">
        <f t="shared" si="16"/>
        <v>100</v>
      </c>
      <c r="Y92" s="29">
        <f t="shared" si="16"/>
        <v>100</v>
      </c>
    </row>
    <row r="93" spans="1:25" s="27" customFormat="1" ht="128.25" customHeight="1">
      <c r="A93" s="34" t="s">
        <v>117</v>
      </c>
      <c r="B93" s="35" t="s">
        <v>136</v>
      </c>
      <c r="C93" s="19" t="s">
        <v>62</v>
      </c>
      <c r="D93" s="50"/>
      <c r="E93" s="50"/>
      <c r="F93" s="50">
        <v>1869</v>
      </c>
      <c r="G93" s="50"/>
      <c r="H93" s="50"/>
      <c r="I93" s="50"/>
      <c r="J93" s="50">
        <v>1869</v>
      </c>
      <c r="K93" s="50"/>
      <c r="L93" s="50"/>
      <c r="M93" s="50"/>
      <c r="N93" s="50">
        <v>1869</v>
      </c>
      <c r="O93" s="50"/>
      <c r="P93" s="50"/>
      <c r="Q93" s="50"/>
      <c r="R93" s="50">
        <f>N93</f>
        <v>1869</v>
      </c>
      <c r="S93" s="50"/>
      <c r="T93" s="6"/>
      <c r="U93" s="54"/>
      <c r="X93" s="29" t="e">
        <f t="shared" si="16"/>
        <v>#DIV/0!</v>
      </c>
      <c r="Y93" s="29">
        <f t="shared" si="16"/>
        <v>100</v>
      </c>
    </row>
    <row r="94" spans="1:25" s="27" customFormat="1" ht="39.75" customHeight="1">
      <c r="A94" s="13" t="s">
        <v>147</v>
      </c>
      <c r="B94" s="11" t="s">
        <v>84</v>
      </c>
      <c r="C94" s="21"/>
      <c r="D94" s="12">
        <f>D95+D96+D97</f>
        <v>0</v>
      </c>
      <c r="E94" s="12">
        <f t="shared" ref="E94:S94" si="22">E95+E96+E97</f>
        <v>1947.5</v>
      </c>
      <c r="F94" s="12">
        <f t="shared" si="22"/>
        <v>452.5</v>
      </c>
      <c r="G94" s="12">
        <f t="shared" si="22"/>
        <v>0</v>
      </c>
      <c r="H94" s="12">
        <f>H95+H96+H97</f>
        <v>0</v>
      </c>
      <c r="I94" s="12">
        <f>I95+I96+I97</f>
        <v>1947.5</v>
      </c>
      <c r="J94" s="12">
        <f>J95+J96+J97</f>
        <v>452.5</v>
      </c>
      <c r="K94" s="12">
        <f>K95+K96+K97</f>
        <v>0</v>
      </c>
      <c r="L94" s="12">
        <f t="shared" si="22"/>
        <v>0</v>
      </c>
      <c r="M94" s="12">
        <f t="shared" si="22"/>
        <v>1947.5</v>
      </c>
      <c r="N94" s="12">
        <f t="shared" si="22"/>
        <v>452.5</v>
      </c>
      <c r="O94" s="12">
        <f t="shared" si="22"/>
        <v>0</v>
      </c>
      <c r="P94" s="12">
        <f t="shared" si="22"/>
        <v>0</v>
      </c>
      <c r="Q94" s="12">
        <f t="shared" si="22"/>
        <v>1947.5</v>
      </c>
      <c r="R94" s="12">
        <f t="shared" si="22"/>
        <v>452.5</v>
      </c>
      <c r="S94" s="12">
        <f t="shared" si="22"/>
        <v>0</v>
      </c>
      <c r="T94" s="12"/>
      <c r="U94" s="55"/>
      <c r="X94" s="29">
        <f t="shared" si="16"/>
        <v>100</v>
      </c>
      <c r="Y94" s="29">
        <f t="shared" si="16"/>
        <v>100</v>
      </c>
    </row>
    <row r="95" spans="1:25" s="27" customFormat="1" ht="121.5" customHeight="1">
      <c r="A95" s="34" t="s">
        <v>86</v>
      </c>
      <c r="B95" s="35" t="s">
        <v>87</v>
      </c>
      <c r="C95" s="19" t="s">
        <v>62</v>
      </c>
      <c r="D95" s="50"/>
      <c r="E95" s="50">
        <v>1947.5</v>
      </c>
      <c r="F95" s="50">
        <v>102.5</v>
      </c>
      <c r="G95" s="50"/>
      <c r="H95" s="50"/>
      <c r="I95" s="50">
        <v>1947.5</v>
      </c>
      <c r="J95" s="50">
        <v>102.5</v>
      </c>
      <c r="K95" s="50"/>
      <c r="L95" s="50"/>
      <c r="M95" s="50">
        <v>1947.5</v>
      </c>
      <c r="N95" s="50">
        <v>102.5</v>
      </c>
      <c r="O95" s="50"/>
      <c r="P95" s="50"/>
      <c r="Q95" s="50">
        <f>M95</f>
        <v>1947.5</v>
      </c>
      <c r="R95" s="50">
        <f>N95</f>
        <v>102.5</v>
      </c>
      <c r="S95" s="50"/>
      <c r="T95" s="6" t="s">
        <v>168</v>
      </c>
      <c r="U95" s="54"/>
      <c r="X95" s="29">
        <f t="shared" si="16"/>
        <v>100</v>
      </c>
      <c r="Y95" s="29">
        <f t="shared" si="16"/>
        <v>100</v>
      </c>
    </row>
    <row r="96" spans="1:25" s="27" customFormat="1" ht="121.5" customHeight="1">
      <c r="A96" s="34" t="s">
        <v>148</v>
      </c>
      <c r="B96" s="35" t="s">
        <v>87</v>
      </c>
      <c r="C96" s="19" t="s">
        <v>62</v>
      </c>
      <c r="D96" s="50"/>
      <c r="E96" s="50"/>
      <c r="F96" s="50">
        <v>350</v>
      </c>
      <c r="G96" s="50"/>
      <c r="H96" s="50"/>
      <c r="I96" s="50"/>
      <c r="J96" s="50">
        <v>350</v>
      </c>
      <c r="K96" s="50"/>
      <c r="L96" s="50"/>
      <c r="M96" s="50"/>
      <c r="N96" s="50">
        <v>350</v>
      </c>
      <c r="O96" s="50"/>
      <c r="P96" s="50"/>
      <c r="Q96" s="50"/>
      <c r="R96" s="50">
        <f>N96</f>
        <v>350</v>
      </c>
      <c r="S96" s="50"/>
      <c r="T96" s="6" t="s">
        <v>168</v>
      </c>
      <c r="U96" s="54"/>
      <c r="X96" s="29" t="e">
        <f t="shared" si="16"/>
        <v>#DIV/0!</v>
      </c>
      <c r="Y96" s="29">
        <f t="shared" si="16"/>
        <v>100</v>
      </c>
    </row>
    <row r="97" spans="1:25" s="27" customFormat="1" ht="69.95" customHeight="1">
      <c r="A97" s="34" t="s">
        <v>149</v>
      </c>
      <c r="B97" s="35" t="s">
        <v>137</v>
      </c>
      <c r="C97" s="19" t="s">
        <v>62</v>
      </c>
      <c r="D97" s="50"/>
      <c r="E97" s="50"/>
      <c r="F97" s="50">
        <v>0</v>
      </c>
      <c r="G97" s="50"/>
      <c r="H97" s="50"/>
      <c r="I97" s="50"/>
      <c r="J97" s="50">
        <v>0</v>
      </c>
      <c r="K97" s="50"/>
      <c r="L97" s="50"/>
      <c r="M97" s="50"/>
      <c r="N97" s="50"/>
      <c r="O97" s="50"/>
      <c r="P97" s="50"/>
      <c r="Q97" s="50"/>
      <c r="R97" s="50"/>
      <c r="S97" s="50"/>
      <c r="T97" s="6"/>
      <c r="U97" s="54"/>
      <c r="X97" s="29" t="e">
        <f t="shared" si="16"/>
        <v>#DIV/0!</v>
      </c>
      <c r="Y97" s="29" t="e">
        <f t="shared" si="16"/>
        <v>#DIV/0!</v>
      </c>
    </row>
    <row r="98" spans="1:25" ht="21" customHeight="1">
      <c r="A98" s="38"/>
      <c r="B98" s="14" t="s">
        <v>32</v>
      </c>
      <c r="C98" s="39"/>
      <c r="D98" s="39">
        <f t="shared" ref="D98:K98" si="23">D87+D94+D91</f>
        <v>1967.5</v>
      </c>
      <c r="E98" s="39">
        <f t="shared" si="23"/>
        <v>2029.5</v>
      </c>
      <c r="F98" s="39">
        <f t="shared" si="23"/>
        <v>2524.1999999999998</v>
      </c>
      <c r="G98" s="39">
        <f t="shared" si="23"/>
        <v>0</v>
      </c>
      <c r="H98" s="39">
        <f t="shared" si="23"/>
        <v>1967.5</v>
      </c>
      <c r="I98" s="39">
        <f t="shared" si="23"/>
        <v>2029.5</v>
      </c>
      <c r="J98" s="39">
        <f t="shared" si="23"/>
        <v>2524.1999999999998</v>
      </c>
      <c r="K98" s="39">
        <f t="shared" si="23"/>
        <v>0</v>
      </c>
      <c r="L98" s="39">
        <f t="shared" ref="L98:R98" si="24">L87+L94+L91</f>
        <v>1967.5</v>
      </c>
      <c r="M98" s="39">
        <f t="shared" si="24"/>
        <v>2029.5</v>
      </c>
      <c r="N98" s="39">
        <f t="shared" si="24"/>
        <v>2524.1999999999998</v>
      </c>
      <c r="O98" s="39">
        <f t="shared" si="24"/>
        <v>0</v>
      </c>
      <c r="P98" s="75">
        <f t="shared" si="24"/>
        <v>1967.5</v>
      </c>
      <c r="Q98" s="75">
        <f t="shared" si="24"/>
        <v>2029.5</v>
      </c>
      <c r="R98" s="75">
        <f t="shared" si="24"/>
        <v>2524.1999999999998</v>
      </c>
      <c r="S98" s="75">
        <f>S87+S94+S91</f>
        <v>0</v>
      </c>
      <c r="T98" s="39"/>
      <c r="U98" s="58"/>
      <c r="X98" s="29">
        <f t="shared" si="16"/>
        <v>100</v>
      </c>
      <c r="Y98" s="29">
        <f t="shared" si="16"/>
        <v>100</v>
      </c>
    </row>
    <row r="99" spans="1:25" s="27" customFormat="1" ht="21" customHeight="1">
      <c r="A99" s="34"/>
      <c r="B99" s="35" t="s">
        <v>33</v>
      </c>
      <c r="C99" s="50"/>
      <c r="D99" s="51">
        <f t="shared" ref="D99:S99" si="25">D25+D49+D63+D73+D81+D85+D98</f>
        <v>78246</v>
      </c>
      <c r="E99" s="51">
        <f t="shared" si="25"/>
        <v>1029318.3999999999</v>
      </c>
      <c r="F99" s="51">
        <f t="shared" si="25"/>
        <v>453435.2</v>
      </c>
      <c r="G99" s="51">
        <f t="shared" si="25"/>
        <v>144</v>
      </c>
      <c r="H99" s="51">
        <f>H25+H49+H63+H73+H81+H85+H98</f>
        <v>78246</v>
      </c>
      <c r="I99" s="51">
        <f>I25+I49+I63+I73+I81+I85+I98</f>
        <v>1029318.3999999999</v>
      </c>
      <c r="J99" s="51">
        <f>J25+J49+J63+J73+J81+J85+J98</f>
        <v>453435.2</v>
      </c>
      <c r="K99" s="51">
        <f>K25+K49+K63+K73+K81+K85+K98</f>
        <v>144</v>
      </c>
      <c r="L99" s="71">
        <f t="shared" si="25"/>
        <v>78171.899999999994</v>
      </c>
      <c r="M99" s="71">
        <f t="shared" si="25"/>
        <v>1028903</v>
      </c>
      <c r="N99" s="71">
        <f t="shared" si="25"/>
        <v>452007.29999999993</v>
      </c>
      <c r="O99" s="71">
        <f t="shared" si="25"/>
        <v>130.54</v>
      </c>
      <c r="P99" s="71">
        <f t="shared" si="25"/>
        <v>74464.299999999988</v>
      </c>
      <c r="Q99" s="71">
        <f t="shared" si="25"/>
        <v>1027125.1999999998</v>
      </c>
      <c r="R99" s="71">
        <f t="shared" si="25"/>
        <v>447530.2</v>
      </c>
      <c r="S99" s="71">
        <f t="shared" si="25"/>
        <v>130.5</v>
      </c>
      <c r="T99" s="50"/>
      <c r="U99" s="56"/>
      <c r="V99" s="27">
        <f>V37+V29</f>
        <v>173.4</v>
      </c>
      <c r="X99" s="29">
        <f t="shared" si="16"/>
        <v>99.959643196896124</v>
      </c>
      <c r="Y99" s="29">
        <f t="shared" si="16"/>
        <v>99.68509282031917</v>
      </c>
    </row>
    <row r="100" spans="1:25">
      <c r="Y100" s="29"/>
    </row>
    <row r="101" spans="1:25" s="20" customFormat="1" ht="15">
      <c r="A101" s="23" t="s">
        <v>172</v>
      </c>
      <c r="N101" s="76"/>
      <c r="O101" s="33"/>
      <c r="P101" s="33"/>
      <c r="Q101" s="76"/>
      <c r="V101" s="20" t="s">
        <v>153</v>
      </c>
    </row>
    <row r="102" spans="1:25" s="20" customFormat="1" ht="15">
      <c r="A102" s="23" t="s">
        <v>63</v>
      </c>
      <c r="L102" s="20" t="s">
        <v>173</v>
      </c>
      <c r="R102" s="77"/>
      <c r="V102" s="20" t="s">
        <v>175</v>
      </c>
    </row>
    <row r="103" spans="1:25" s="1" customFormat="1">
      <c r="A103" s="18"/>
      <c r="V103" s="1" t="s">
        <v>174</v>
      </c>
    </row>
    <row r="104" spans="1:25" s="30" customFormat="1" ht="15">
      <c r="A104" s="33"/>
      <c r="B104" s="33"/>
      <c r="C104" s="33"/>
      <c r="D104" s="61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20"/>
      <c r="R104" s="20"/>
      <c r="S104" s="20"/>
      <c r="T104" s="20"/>
      <c r="U104" s="20"/>
      <c r="V104" s="42" t="s">
        <v>176</v>
      </c>
    </row>
    <row r="105" spans="1:25">
      <c r="A105" s="1"/>
      <c r="B105" s="18"/>
    </row>
    <row r="106" spans="1:25">
      <c r="V106" s="29" t="e">
        <f>(P99+Q99+R99+S99)-V104</f>
        <v>#VALUE!</v>
      </c>
    </row>
    <row r="107" spans="1:25">
      <c r="M107" s="78"/>
      <c r="N107" s="78"/>
    </row>
    <row r="109" spans="1:25">
      <c r="M109" s="78"/>
      <c r="N109" s="78"/>
    </row>
  </sheetData>
  <autoFilter ref="A8:AA102"/>
  <mergeCells count="9">
    <mergeCell ref="T6:T7"/>
    <mergeCell ref="C2:K2"/>
    <mergeCell ref="H6:K6"/>
    <mergeCell ref="A6:A7"/>
    <mergeCell ref="B6:B7"/>
    <mergeCell ref="C6:C7"/>
    <mergeCell ref="D6:G6"/>
    <mergeCell ref="L6:O6"/>
    <mergeCell ref="P6:S6"/>
  </mergeCells>
  <phoneticPr fontId="10" type="noConversion"/>
  <pageMargins left="0.70866141732283472" right="0.70866141732283472" top="0.23622047244094491" bottom="0.19685039370078741" header="0.31496062992125984" footer="0.31496062992125984"/>
  <pageSetup paperSize="9" scale="53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в УЭк  </vt:lpstr>
      <vt:lpstr>'отчет в УЭк  '!Заголовки_для_печати</vt:lpstr>
      <vt:lpstr>'отчет в УЭк 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2017-03-28T10:36:13Z</cp:lastPrinted>
  <dcterms:created xsi:type="dcterms:W3CDTF">2006-09-28T05:33:49Z</dcterms:created>
  <dcterms:modified xsi:type="dcterms:W3CDTF">2022-01-20T12:05:05Z</dcterms:modified>
</cp:coreProperties>
</file>