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отчет в УЭк на 01.10.23 (2)" sheetId="1" r:id="rId1"/>
  </sheets>
  <definedNames>
    <definedName name="_xlnm._FilterDatabase" localSheetId="0" hidden="1">'отчет в УЭк на 01.10.23 (2)'!$A$8:$AA$102</definedName>
    <definedName name="_xlnm.Print_Titles" localSheetId="0">'отчет в УЭк на 01.10.23 (2)'!$6:$7</definedName>
    <definedName name="_xlnm.Print_Area" localSheetId="0">'отчет в УЭк на 01.10.23 (2)'!$A$1:$T$105</definedName>
  </definedNames>
  <calcPr calcId="125725"/>
</workbook>
</file>

<file path=xl/calcChain.xml><?xml version="1.0" encoding="utf-8"?>
<calcChain xmlns="http://schemas.openxmlformats.org/spreadsheetml/2006/main">
  <c r="R74" i="1"/>
  <c r="N74"/>
  <c r="M48" l="1"/>
  <c r="M26"/>
  <c r="W17"/>
  <c r="M20"/>
  <c r="L93" l="1"/>
  <c r="M93"/>
  <c r="N93"/>
  <c r="O93"/>
  <c r="P93"/>
  <c r="Q93"/>
  <c r="R93"/>
  <c r="S93"/>
  <c r="L86"/>
  <c r="M86"/>
  <c r="N86"/>
  <c r="O86"/>
  <c r="P86"/>
  <c r="Q86"/>
  <c r="R86"/>
  <c r="S86"/>
  <c r="L82"/>
  <c r="L84" s="1"/>
  <c r="M82"/>
  <c r="M84" s="1"/>
  <c r="N82"/>
  <c r="N84" s="1"/>
  <c r="O82"/>
  <c r="O84" s="1"/>
  <c r="P82"/>
  <c r="P84" s="1"/>
  <c r="Q82"/>
  <c r="Q84" s="1"/>
  <c r="R82"/>
  <c r="R84" s="1"/>
  <c r="S82"/>
  <c r="S84" s="1"/>
  <c r="L77"/>
  <c r="L80" s="1"/>
  <c r="M77"/>
  <c r="M80" s="1"/>
  <c r="N77"/>
  <c r="N80" s="1"/>
  <c r="O77"/>
  <c r="O80" s="1"/>
  <c r="P77"/>
  <c r="P80" s="1"/>
  <c r="Q77"/>
  <c r="Q80" s="1"/>
  <c r="R77"/>
  <c r="R80" s="1"/>
  <c r="S77"/>
  <c r="S80" s="1"/>
  <c r="L68"/>
  <c r="L72" s="1"/>
  <c r="M68"/>
  <c r="M72" s="1"/>
  <c r="N68"/>
  <c r="N72" s="1"/>
  <c r="O68"/>
  <c r="O72" s="1"/>
  <c r="P68"/>
  <c r="P72" s="1"/>
  <c r="Q68"/>
  <c r="Q72" s="1"/>
  <c r="R68"/>
  <c r="R72" s="1"/>
  <c r="S68"/>
  <c r="S72" s="1"/>
  <c r="L54"/>
  <c r="L63" s="1"/>
  <c r="M54"/>
  <c r="M63" s="1"/>
  <c r="N54"/>
  <c r="O54"/>
  <c r="P54"/>
  <c r="P63" s="1"/>
  <c r="Q54"/>
  <c r="Q63" s="1"/>
  <c r="R54"/>
  <c r="S54"/>
  <c r="S52"/>
  <c r="S63" s="1"/>
  <c r="L52"/>
  <c r="M52"/>
  <c r="N52"/>
  <c r="N63" s="1"/>
  <c r="O52"/>
  <c r="O63" s="1"/>
  <c r="P52"/>
  <c r="Q52"/>
  <c r="R52"/>
  <c r="R63" s="1"/>
  <c r="L32"/>
  <c r="M32"/>
  <c r="N32"/>
  <c r="O32"/>
  <c r="P32"/>
  <c r="Q32"/>
  <c r="R32"/>
  <c r="S32"/>
  <c r="L27"/>
  <c r="L50" s="1"/>
  <c r="M27"/>
  <c r="M50" s="1"/>
  <c r="N27"/>
  <c r="N50" s="1"/>
  <c r="O27"/>
  <c r="O50" s="1"/>
  <c r="P27"/>
  <c r="P50" s="1"/>
  <c r="Q27"/>
  <c r="Q50" s="1"/>
  <c r="R27"/>
  <c r="R50" s="1"/>
  <c r="S27"/>
  <c r="S50" s="1"/>
  <c r="L24"/>
  <c r="M24"/>
  <c r="P24"/>
  <c r="Q24"/>
  <c r="I21"/>
  <c r="L21"/>
  <c r="M21"/>
  <c r="N21"/>
  <c r="O21"/>
  <c r="P21"/>
  <c r="Q21"/>
  <c r="R21"/>
  <c r="S21"/>
  <c r="T21"/>
  <c r="L11"/>
  <c r="M11"/>
  <c r="N11"/>
  <c r="N24" s="1"/>
  <c r="O11"/>
  <c r="O24" s="1"/>
  <c r="P11"/>
  <c r="Q11"/>
  <c r="R11"/>
  <c r="R24" s="1"/>
  <c r="S11"/>
  <c r="S24" s="1"/>
  <c r="T11"/>
  <c r="L98" l="1"/>
  <c r="P98"/>
  <c r="P99"/>
  <c r="L96"/>
  <c r="M96"/>
  <c r="M98" s="1"/>
  <c r="M99" s="1"/>
  <c r="N96"/>
  <c r="N98" s="1"/>
  <c r="O96"/>
  <c r="O98" s="1"/>
  <c r="P96"/>
  <c r="Q96"/>
  <c r="Q98" s="1"/>
  <c r="Q99" s="1"/>
  <c r="R96"/>
  <c r="R98" s="1"/>
  <c r="R99" s="1"/>
  <c r="S96"/>
  <c r="S98" s="1"/>
  <c r="S99" s="1"/>
  <c r="K96" l="1"/>
  <c r="J96"/>
  <c r="I96"/>
  <c r="H96"/>
  <c r="K93"/>
  <c r="J93"/>
  <c r="I93"/>
  <c r="H93"/>
  <c r="K90"/>
  <c r="J90"/>
  <c r="I90"/>
  <c r="H90"/>
  <c r="K86"/>
  <c r="J86"/>
  <c r="J98" s="1"/>
  <c r="I86"/>
  <c r="I98" s="1"/>
  <c r="H86"/>
  <c r="H98" s="1"/>
  <c r="K82"/>
  <c r="K84" s="1"/>
  <c r="J82"/>
  <c r="J84" s="1"/>
  <c r="I82"/>
  <c r="I84" s="1"/>
  <c r="H82"/>
  <c r="H84" s="1"/>
  <c r="K77"/>
  <c r="K80" s="1"/>
  <c r="J77"/>
  <c r="J80" s="1"/>
  <c r="I77"/>
  <c r="I80" s="1"/>
  <c r="H77"/>
  <c r="H80" s="1"/>
  <c r="K68"/>
  <c r="K72" s="1"/>
  <c r="J68"/>
  <c r="J72" s="1"/>
  <c r="I68"/>
  <c r="I72" s="1"/>
  <c r="H68"/>
  <c r="H72" s="1"/>
  <c r="K54"/>
  <c r="J54"/>
  <c r="I54"/>
  <c r="H54"/>
  <c r="K52"/>
  <c r="J52"/>
  <c r="J63" s="1"/>
  <c r="I52"/>
  <c r="I63" s="1"/>
  <c r="H52"/>
  <c r="H63" s="1"/>
  <c r="K32"/>
  <c r="J32"/>
  <c r="I32"/>
  <c r="H32"/>
  <c r="K27"/>
  <c r="K50" s="1"/>
  <c r="J27"/>
  <c r="J50" s="1"/>
  <c r="I27"/>
  <c r="I50" s="1"/>
  <c r="H27"/>
  <c r="H50" s="1"/>
  <c r="K21"/>
  <c r="J21"/>
  <c r="H21"/>
  <c r="K11"/>
  <c r="J11"/>
  <c r="J24" s="1"/>
  <c r="J99" s="1"/>
  <c r="I11"/>
  <c r="I24" s="1"/>
  <c r="I99" s="1"/>
  <c r="H11"/>
  <c r="H24" s="1"/>
  <c r="H99" s="1"/>
  <c r="E93"/>
  <c r="F93"/>
  <c r="G93"/>
  <c r="D93"/>
  <c r="V11"/>
  <c r="U12"/>
  <c r="V12"/>
  <c r="U13"/>
  <c r="V13"/>
  <c r="U14"/>
  <c r="V14"/>
  <c r="U15"/>
  <c r="V15"/>
  <c r="U16"/>
  <c r="V16"/>
  <c r="U17"/>
  <c r="V17"/>
  <c r="U18"/>
  <c r="W18" s="1"/>
  <c r="V18"/>
  <c r="U19"/>
  <c r="V19"/>
  <c r="U20"/>
  <c r="V20"/>
  <c r="V21"/>
  <c r="U22"/>
  <c r="W22" s="1"/>
  <c r="V22"/>
  <c r="U23"/>
  <c r="V23"/>
  <c r="U25"/>
  <c r="V25"/>
  <c r="U26"/>
  <c r="V26"/>
  <c r="V27"/>
  <c r="U28"/>
  <c r="V28"/>
  <c r="U29"/>
  <c r="V29"/>
  <c r="W29" s="1"/>
  <c r="U30"/>
  <c r="V30"/>
  <c r="U31"/>
  <c r="V31"/>
  <c r="W31" s="1"/>
  <c r="V32"/>
  <c r="U33"/>
  <c r="V33"/>
  <c r="U34"/>
  <c r="W34" s="1"/>
  <c r="V34"/>
  <c r="U35"/>
  <c r="V35"/>
  <c r="U36"/>
  <c r="W36" s="1"/>
  <c r="V36"/>
  <c r="U37"/>
  <c r="V37"/>
  <c r="U38"/>
  <c r="W38" s="1"/>
  <c r="V38"/>
  <c r="U39"/>
  <c r="V39"/>
  <c r="U40"/>
  <c r="W40" s="1"/>
  <c r="V40"/>
  <c r="U41"/>
  <c r="V41"/>
  <c r="U42"/>
  <c r="V42"/>
  <c r="U43"/>
  <c r="V43"/>
  <c r="U44"/>
  <c r="V44"/>
  <c r="U45"/>
  <c r="V45"/>
  <c r="U46"/>
  <c r="V46"/>
  <c r="W46" s="1"/>
  <c r="U47"/>
  <c r="V47"/>
  <c r="U48"/>
  <c r="V48"/>
  <c r="U49"/>
  <c r="V49"/>
  <c r="V50"/>
  <c r="U51"/>
  <c r="V51"/>
  <c r="W51" s="1"/>
  <c r="V52"/>
  <c r="U53"/>
  <c r="V53"/>
  <c r="V54"/>
  <c r="U55"/>
  <c r="V55"/>
  <c r="U56"/>
  <c r="V56"/>
  <c r="U57"/>
  <c r="V57"/>
  <c r="U58"/>
  <c r="V58"/>
  <c r="W58" s="1"/>
  <c r="U59"/>
  <c r="V59"/>
  <c r="U60"/>
  <c r="V60"/>
  <c r="U61"/>
  <c r="V61"/>
  <c r="U62"/>
  <c r="V62"/>
  <c r="W62" s="1"/>
  <c r="V63"/>
  <c r="U64"/>
  <c r="W64" s="1"/>
  <c r="V64"/>
  <c r="U65"/>
  <c r="V65"/>
  <c r="U66"/>
  <c r="V66"/>
  <c r="U67"/>
  <c r="V67"/>
  <c r="V68"/>
  <c r="U69"/>
  <c r="V69"/>
  <c r="W69" s="1"/>
  <c r="U70"/>
  <c r="W70" s="1"/>
  <c r="V70"/>
  <c r="U71"/>
  <c r="V71"/>
  <c r="V72"/>
  <c r="U73"/>
  <c r="V73"/>
  <c r="U74"/>
  <c r="V74"/>
  <c r="U75"/>
  <c r="V75"/>
  <c r="U76"/>
  <c r="V76"/>
  <c r="V77"/>
  <c r="U78"/>
  <c r="V78"/>
  <c r="U79"/>
  <c r="V79"/>
  <c r="V80"/>
  <c r="U81"/>
  <c r="V81"/>
  <c r="W81" s="1"/>
  <c r="V82"/>
  <c r="U83"/>
  <c r="V83"/>
  <c r="V84"/>
  <c r="U85"/>
  <c r="V85"/>
  <c r="V86"/>
  <c r="U87"/>
  <c r="V87"/>
  <c r="U88"/>
  <c r="V88"/>
  <c r="U89"/>
  <c r="V89"/>
  <c r="V90"/>
  <c r="U91"/>
  <c r="V91"/>
  <c r="U92"/>
  <c r="V92"/>
  <c r="U94"/>
  <c r="V94"/>
  <c r="U95"/>
  <c r="V95"/>
  <c r="W95" s="1"/>
  <c r="V96"/>
  <c r="U97"/>
  <c r="V97"/>
  <c r="W97" s="1"/>
  <c r="V98"/>
  <c r="V10"/>
  <c r="U10"/>
  <c r="E54"/>
  <c r="F54"/>
  <c r="G54"/>
  <c r="D54"/>
  <c r="E77"/>
  <c r="F77"/>
  <c r="G77"/>
  <c r="D77"/>
  <c r="E82"/>
  <c r="F82"/>
  <c r="G82"/>
  <c r="D82"/>
  <c r="W26" l="1"/>
  <c r="U54"/>
  <c r="W54" s="1"/>
  <c r="W79"/>
  <c r="W57"/>
  <c r="W55"/>
  <c r="W42"/>
  <c r="W25"/>
  <c r="W20"/>
  <c r="W16"/>
  <c r="W12"/>
  <c r="K63"/>
  <c r="K98"/>
  <c r="U77"/>
  <c r="W89"/>
  <c r="W91"/>
  <c r="W88"/>
  <c r="W85"/>
  <c r="W78"/>
  <c r="W75"/>
  <c r="W73"/>
  <c r="W66"/>
  <c r="W60"/>
  <c r="W48"/>
  <c r="W74"/>
  <c r="W45"/>
  <c r="W43"/>
  <c r="W41"/>
  <c r="W39"/>
  <c r="W37"/>
  <c r="W35"/>
  <c r="W23"/>
  <c r="W19"/>
  <c r="W15"/>
  <c r="K24"/>
  <c r="K99" s="1"/>
  <c r="W10"/>
  <c r="W30"/>
  <c r="W94"/>
  <c r="V93"/>
  <c r="W92"/>
  <c r="W76"/>
  <c r="W56"/>
  <c r="W44"/>
  <c r="W28"/>
  <c r="W14"/>
  <c r="U93"/>
  <c r="W87"/>
  <c r="U82"/>
  <c r="W82" s="1"/>
  <c r="W83"/>
  <c r="W77"/>
  <c r="W71"/>
  <c r="W67"/>
  <c r="W65"/>
  <c r="W61"/>
  <c r="W59"/>
  <c r="W53"/>
  <c r="W49"/>
  <c r="W47"/>
  <c r="W33"/>
  <c r="W13"/>
  <c r="E21"/>
  <c r="F21"/>
  <c r="G21"/>
  <c r="D21"/>
  <c r="E96"/>
  <c r="F96"/>
  <c r="G96"/>
  <c r="D96"/>
  <c r="U96" l="1"/>
  <c r="W96" s="1"/>
  <c r="U21"/>
  <c r="W21" s="1"/>
  <c r="W93"/>
  <c r="E90"/>
  <c r="F90"/>
  <c r="G90"/>
  <c r="D90"/>
  <c r="E86"/>
  <c r="E98" s="1"/>
  <c r="F86"/>
  <c r="F98" s="1"/>
  <c r="G86"/>
  <c r="G98" s="1"/>
  <c r="D86"/>
  <c r="E84"/>
  <c r="F84"/>
  <c r="G84"/>
  <c r="D84"/>
  <c r="E80"/>
  <c r="F80"/>
  <c r="G80"/>
  <c r="D80"/>
  <c r="E68"/>
  <c r="E72" s="1"/>
  <c r="F68"/>
  <c r="G68"/>
  <c r="G72" s="1"/>
  <c r="D68"/>
  <c r="D72" s="1"/>
  <c r="E52"/>
  <c r="E63" s="1"/>
  <c r="F52"/>
  <c r="G52"/>
  <c r="G63" s="1"/>
  <c r="D52"/>
  <c r="D63" s="1"/>
  <c r="G32"/>
  <c r="D32"/>
  <c r="E32"/>
  <c r="F32"/>
  <c r="U90" l="1"/>
  <c r="W90" s="1"/>
  <c r="U84"/>
  <c r="W84" s="1"/>
  <c r="D98"/>
  <c r="U98" s="1"/>
  <c r="W98" s="1"/>
  <c r="U86"/>
  <c r="W86" s="1"/>
  <c r="U80"/>
  <c r="W80" s="1"/>
  <c r="F72"/>
  <c r="U72" s="1"/>
  <c r="W72" s="1"/>
  <c r="U68"/>
  <c r="W68" s="1"/>
  <c r="F63"/>
  <c r="U63" s="1"/>
  <c r="W63" s="1"/>
  <c r="U52"/>
  <c r="W52" s="1"/>
  <c r="U32"/>
  <c r="W32" s="1"/>
  <c r="E27"/>
  <c r="E50" s="1"/>
  <c r="F27"/>
  <c r="F50" s="1"/>
  <c r="G27"/>
  <c r="G50" s="1"/>
  <c r="D27"/>
  <c r="D50" l="1"/>
  <c r="U50" s="1"/>
  <c r="W50" s="1"/>
  <c r="U27"/>
  <c r="W27" s="1"/>
  <c r="L99"/>
  <c r="N99"/>
  <c r="O99"/>
  <c r="G11"/>
  <c r="G24" s="1"/>
  <c r="G99" s="1"/>
  <c r="D11"/>
  <c r="D24" s="1"/>
  <c r="E11"/>
  <c r="E24" s="1"/>
  <c r="F11"/>
  <c r="V24" l="1"/>
  <c r="D99"/>
  <c r="F24"/>
  <c r="F99" s="1"/>
  <c r="U11"/>
  <c r="W11" s="1"/>
  <c r="E99"/>
  <c r="Z24"/>
  <c r="V99" l="1"/>
  <c r="U99"/>
  <c r="U24"/>
  <c r="W24" s="1"/>
  <c r="W99" l="1"/>
</calcChain>
</file>

<file path=xl/comments1.xml><?xml version="1.0" encoding="utf-8"?>
<comments xmlns="http://schemas.openxmlformats.org/spreadsheetml/2006/main">
  <authors>
    <author>Автор</author>
  </authors>
  <commentLis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мун задание  минус стр 23 п. 1.5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  <charset val="204"/>
          </rPr>
          <t>в урм сумма - л/с 925.11, квр 612,622, КЦС 123.003.024
и 
л/с 925.11, направление  004, КЦС 123.003.024</t>
        </r>
      </text>
    </comment>
    <comment ref="Q20" authorId="0">
      <text>
        <r>
          <rPr>
            <b/>
            <sz val="9"/>
            <color indexed="81"/>
            <rFont val="Tahoma"/>
            <family val="2"/>
            <charset val="204"/>
          </rPr>
          <t>Автор:
кцс 123.003.024
тс 600000, 800000</t>
        </r>
        <r>
          <rPr>
            <sz val="9"/>
            <color indexed="81"/>
            <rFont val="Tahoma"/>
            <family val="2"/>
            <charset val="204"/>
          </rPr>
          <t xml:space="preserve">
плюс ку по лс д/с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04"/>
          </rPr>
          <t>мун задание  минус стр 55 п. 2.11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04"/>
          </rPr>
          <t>в урм сумма - л/с 925.11, квр 612,622, КЦС 123.003.010
и 
л/с 925.11, направление  005, КЦС 123.003.010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8" authorId="0">
      <text>
        <r>
          <rPr>
            <b/>
            <sz val="9"/>
            <color indexed="81"/>
            <rFont val="Tahoma"/>
            <family val="2"/>
            <charset val="204"/>
          </rPr>
          <t>Автор:
кцс 123.003.010
тс 600000, 800000 плюс ку по лс сош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04"/>
          </rPr>
          <t>по типу средств 010204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1" authorId="0">
      <text>
        <r>
          <rPr>
            <b/>
            <sz val="9"/>
            <color indexed="81"/>
            <rFont val="Tahoma"/>
            <family val="2"/>
            <charset val="204"/>
          </rPr>
          <t>по типу средств 010204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<sst xmlns="http://schemas.openxmlformats.org/spreadsheetml/2006/main" count="326" uniqueCount="163">
  <si>
    <t>управления образованием администрации муниципального образования Усть-Лабинский район</t>
  </si>
  <si>
    <t>ИТОГО ПО ПРОГРАММЕ:</t>
  </si>
  <si>
    <t>ИТОГО: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</si>
  <si>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</si>
  <si>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Организация предоставления общедоступного и бесплатного начального,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«Патриотическое воспитание граждан Российской Федерации (приобретение товаров (работ, услуг) в целях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Федерации)»</t>
  </si>
  <si>
    <t>Выполнено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</si>
  <si>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</si>
  <si>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7.5.1</t>
  </si>
  <si>
    <t>Реализация регионального проекта "Патриотическое воспитание граждан Российской Федерации", всего:</t>
  </si>
  <si>
    <t>7.5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</si>
  <si>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</si>
  <si>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7.4.2</t>
  </si>
  <si>
    <t>7.4.1</t>
  </si>
  <si>
    <t>Реализация федерального проекта "Безопасность дорожного движения", всего:</t>
  </si>
  <si>
    <t>7.3.3</t>
  </si>
  <si>
    <t>7.3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</si>
  <si>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</si>
  <si>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7.2.3</t>
  </si>
  <si>
    <t>7.2.2</t>
  </si>
  <si>
    <t>7.2.1</t>
  </si>
  <si>
    <t>Реализация федерального проекта "Успех каждого ребенка", всего:</t>
  </si>
  <si>
    <t>7.2</t>
  </si>
  <si>
    <t>Задача 7:  Развитие федеральных проектов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</si>
  <si>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</si>
  <si>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6.1.1</t>
  </si>
  <si>
    <t>Реализация мероприятий государственной программы Краснодарского края "Обеспечение безопасности населения", всего:</t>
  </si>
  <si>
    <t>6.1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</si>
  <si>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</si>
  <si>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Оплата штрафов, пеней, недоимки (финансовое обеспечение выполнения функций казенными учреждениями)</t>
  </si>
  <si>
    <t>5.4.2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</si>
  <si>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</si>
  <si>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5.4.1</t>
  </si>
  <si>
    <t>Реализация мероприятий муниципальной программы «Развитие образования в Усть-Лабинском районе», всего:</t>
  </si>
  <si>
    <t>5.4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</si>
  <si>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</si>
  <si>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5.3</t>
  </si>
  <si>
    <t xml:space="preserve">Расходы на обеспечение деятельности (оказание услуг) муниципальных учреждений
</t>
  </si>
  <si>
    <t>5.2</t>
  </si>
  <si>
    <t xml:space="preserve">Расходы на обеспечение функций органов местного самоуправления </t>
  </si>
  <si>
    <t>5.1</t>
  </si>
  <si>
    <t>Задача 5:  Обеспечение выполнение функций в области образования</t>
  </si>
  <si>
    <t>4.4.3</t>
  </si>
  <si>
    <t>Организация отдыха детей в каникулярное время на базе муниципальных учреждений, осуществляющих организацию отдыха детей</t>
  </si>
  <si>
    <t>4.4.1</t>
  </si>
  <si>
    <t>Проведение лагерей труда и отдыха для несовершеннолетних от 14 лет</t>
  </si>
  <si>
    <t>4.4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</si>
  <si>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</si>
  <si>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</si>
  <si>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</si>
  <si>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4.2</t>
  </si>
  <si>
    <t>Расходы на обеспечение деятельности (оказание услуг) муниципальных учреждений</t>
  </si>
  <si>
    <t>4.1</t>
  </si>
  <si>
    <t>Задача 4:  Мероприятия по проведению оздоровительной кампании детей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</si>
  <si>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</si>
  <si>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3.5</t>
  </si>
  <si>
    <t>Обеспечение функционирования модели персонифицированного финансирования дополнительного образования детей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</si>
  <si>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</si>
  <si>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3.3</t>
  </si>
  <si>
    <t>3.2.5</t>
  </si>
  <si>
    <t>Организация подвоза детей к местам учебы и обратно</t>
  </si>
  <si>
    <t>3.2.4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</si>
  <si>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</si>
  <si>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</si>
  <si>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3.2.3</t>
  </si>
  <si>
    <t>Стимулирование отдельных категорий работников образовательных учреждений</t>
  </si>
  <si>
    <t>3.2.2</t>
  </si>
  <si>
    <t>Стимулирование отдельных категорий работников образовательных учреждений дополнительного образования детей</t>
  </si>
  <si>
    <t>3.2.1</t>
  </si>
  <si>
    <t>3.2</t>
  </si>
  <si>
    <t>3.1.1</t>
  </si>
  <si>
    <t>Расходы на обеспечение деятельности (оказание услуг) муниципальных учреждений- всего:</t>
  </si>
  <si>
    <t>3.1</t>
  </si>
  <si>
    <t>Задача 3:  Развитие дополнительного образования детей</t>
  </si>
  <si>
    <t>Обеспечение бесплатным одноразовым горячим питанием обучающихся, осваивающих образовательные программы основного общего и среднего общего образования в муниципальных общеобразовательных организациях муниципального образования Усть-Лабинский район,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</si>
  <si>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2.12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</si>
  <si>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общеобразовательных организаций; осуществление доплат педагогическим работникам муниципальных общеобразовательных организаций, реализующих образовательные программы дошкольного образования; осуществление доплат педагогическим работникам в возрасте до 35 лет, трудоустроившимся в течение двух лет со дня окончания образовательной организации профессионального или высшего образования в муниципальные общеобразовательные организации по основному месту работы и по основной должности в соответствии с полученной квалификацией; предоставление педагогическим работникам, муниципальных общеобразовательных организаций, расположенных на территории Краснодарского края, осуществляющим трудовую деятельность на основании трудового договора по основному месту работы, ежегодной денежной выплаты к началу учебного года в размере 5 750 рублей; предоставление стимулирующей выплаты педагогическим работникам, выполняющим функции классного руководителя, в размере 4 000 рублей,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 )</t>
  </si>
  <si>
    <t>2.11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</si>
  <si>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</si>
  <si>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2.10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</si>
  <si>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</si>
  <si>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2.9</t>
  </si>
  <si>
    <t>2.8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</si>
  <si>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</si>
  <si>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2.7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</si>
  <si>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</si>
  <si>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>2.6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</si>
  <si>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</si>
  <si>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2.5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</si>
  <si>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</si>
  <si>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2.4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</si>
  <si>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</si>
  <si>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Изготовление проектно-сметной документации; экспертиза, согласование, проверка сметной стоимости</t>
  </si>
  <si>
    <t>2.3.7</t>
  </si>
  <si>
    <t xml:space="preserve">Оплата штрафов, пеней, недоимки </t>
  </si>
  <si>
    <t>2.3.6</t>
  </si>
  <si>
    <t>2.3.4</t>
  </si>
  <si>
    <t>2.3.3</t>
  </si>
  <si>
    <t xml:space="preserve">Услуги по приготовлению питания в муниципальных образовательных учреждений, реализующих общеобразовательные программы </t>
  </si>
  <si>
    <t>2.3.2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</si>
  <si>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</si>
  <si>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2.3.1</t>
  </si>
  <si>
    <t>2.3</t>
  </si>
  <si>
    <t>2.2.7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</si>
  <si>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</si>
  <si>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2.2.6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</si>
  <si>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</si>
  <si>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2.2.4</t>
  </si>
  <si>
    <t>2.2.3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</si>
  <si>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</si>
  <si>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Реализация мероприятий государственной  программы Краснодарского края «Развитие образования », всего:</t>
  </si>
  <si>
    <t>2.2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</si>
  <si>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</si>
  <si>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2.1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</si>
  <si>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</si>
  <si>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1.7</t>
  </si>
  <si>
    <t>Реализация мероприятий государственной программы Краснодарского края "Развитие образования", всего: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</si>
  <si>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(дополнительное стимулирование отдельных категорий работников муниципальных дошкольных образовательных организаций; осуществление доплат педагогическим работникам муниципальных дошкольных образовательных организаций)</t>
  </si>
  <si>
    <t>1.5</t>
  </si>
  <si>
    <t>1.4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</si>
  <si>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</si>
  <si>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</si>
  <si>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Реализация мероприятий по ликвидации учреждений, подведомственных управлению образованием администрации муниципального образования Усть-Лабинский район</t>
  </si>
  <si>
    <t>1.2.5</t>
  </si>
  <si>
    <t>1.2.3</t>
  </si>
  <si>
    <t>1.2.2</t>
  </si>
  <si>
    <t>Оплата труда с начислениями и содержание ДОУ, находящихся на капитальном ремонте</t>
  </si>
  <si>
    <t>1.2.1</t>
  </si>
  <si>
    <t>1.2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</si>
  <si>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</si>
  <si>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1.1</t>
  </si>
  <si>
    <t>Задача 1:  Развитие дошкольного образования детей</t>
  </si>
  <si>
    <t>добровольное пожертвование</t>
  </si>
  <si>
    <t>бюджет МО Усть-Лабинский район</t>
  </si>
  <si>
    <t>краевой бюджет</t>
  </si>
  <si>
    <t>федеральный бюджет</t>
  </si>
  <si>
    <t>Отметка о выполнении мероприятия (выполнено, не выполнено)</t>
  </si>
  <si>
    <t>Освоено (израсходовано) в отчетном периоде (тыс. рублей)</t>
  </si>
  <si>
    <t>Профинансировано в отчетном периоде (тыс. рублей)</t>
  </si>
  <si>
    <t>Объем финансирования на текущий год, предусмотренный бюджетом (тыс. рублей)</t>
  </si>
  <si>
    <t>Объем финансирования на текущий год, предусмотренный программой (тыс. рублей)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</si>
  <si>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</si>
  <si>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Наименование мероприятия</t>
  </si>
  <si>
    <t>№ п/п</t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</si>
  <si>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</si>
  <si>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</si>
  <si>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</si>
  <si>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t>Реализация регионального проекта "Содействие занятости", всего: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</si>
  <si>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лет, в рамках реализации мероприятий регионального проекта "Содействие занятости")</t>
  </si>
  <si>
    <t>1.2.11</t>
  </si>
  <si>
    <t>1.2.12</t>
  </si>
  <si>
    <t>1.7.1</t>
  </si>
  <si>
    <t>1.8</t>
  </si>
  <si>
    <t>2.3.10</t>
  </si>
  <si>
    <t>2.3.14</t>
  </si>
  <si>
    <t>3.6</t>
  </si>
  <si>
    <t>4.4.2</t>
  </si>
  <si>
    <t xml:space="preserve">Организация временной трудовой занятости несовершеннолетних </t>
  </si>
  <si>
    <t>7.4</t>
  </si>
  <si>
    <t>7.3.4</t>
  </si>
  <si>
    <t>Начальник</t>
  </si>
  <si>
    <t>А.А. Баженова</t>
  </si>
  <si>
    <t>на 01.01.2024 года</t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</si>
  <si>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 (в редакции постановления от 26 декабря 2023 года № 1585)</t>
    </r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</si>
</sst>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0.000000"/>
    <numFmt numFmtId="167" formatCode="0.00000"/>
    <numFmt numFmtId="169" formatCode="#,##0_р_."/>
    <numFmt numFmtId="170" formatCode="#,##0.0_р_.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7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164" fontId="2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/>
    <xf numFmtId="0" fontId="4" fillId="2" borderId="0" xfId="0" applyFont="1" applyFill="1"/>
    <xf numFmtId="49" fontId="4" fillId="0" borderId="0" xfId="0" applyNumberFormat="1" applyFont="1"/>
    <xf numFmtId="0" fontId="2" fillId="2" borderId="0" xfId="0" applyFont="1" applyFill="1"/>
    <xf numFmtId="164" fontId="3" fillId="0" borderId="0" xfId="0" applyNumberFormat="1" applyFont="1" applyBorder="1"/>
    <xf numFmtId="0" fontId="3" fillId="0" borderId="0" xfId="0" applyFont="1" applyBorder="1"/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49" fontId="3" fillId="0" borderId="1" xfId="0" applyNumberFormat="1" applyFont="1" applyBorder="1"/>
    <xf numFmtId="0" fontId="2" fillId="3" borderId="0" xfId="0" applyFont="1" applyFill="1"/>
    <xf numFmtId="164" fontId="2" fillId="3" borderId="0" xfId="0" applyNumberFormat="1" applyFont="1" applyFill="1"/>
    <xf numFmtId="164" fontId="3" fillId="3" borderId="0" xfId="0" applyNumberFormat="1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164" fontId="3" fillId="0" borderId="0" xfId="0" applyNumberFormat="1" applyFont="1"/>
    <xf numFmtId="0" fontId="3" fillId="2" borderId="0" xfId="0" applyFont="1" applyFill="1" applyBorder="1" applyAlignment="1">
      <alignment horizontal="center" wrapText="1"/>
    </xf>
    <xf numFmtId="170" fontId="3" fillId="0" borderId="1" xfId="0" applyNumberFormat="1" applyFont="1" applyBorder="1" applyAlignment="1">
      <alignment horizontal="center" wrapText="1" shrinkToFit="1"/>
    </xf>
    <xf numFmtId="170" fontId="4" fillId="0" borderId="0" xfId="0" applyNumberFormat="1" applyFont="1"/>
    <xf numFmtId="170" fontId="9" fillId="0" borderId="0" xfId="0" applyNumberFormat="1" applyFont="1"/>
    <xf numFmtId="0" fontId="3" fillId="0" borderId="0" xfId="0" applyFont="1" applyAlignment="1">
      <alignment wrapText="1"/>
    </xf>
    <xf numFmtId="0" fontId="3" fillId="2" borderId="0" xfId="0" applyFont="1" applyFill="1"/>
    <xf numFmtId="49" fontId="9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1" fontId="2" fillId="3" borderId="0" xfId="0" applyNumberFormat="1" applyFont="1" applyFill="1"/>
    <xf numFmtId="0" fontId="3" fillId="3" borderId="2" xfId="0" applyFont="1" applyFill="1" applyBorder="1" applyAlignment="1">
      <alignment horizontal="left" wrapText="1"/>
    </xf>
    <xf numFmtId="170" fontId="3" fillId="0" borderId="0" xfId="0" applyNumberFormat="1" applyFont="1"/>
    <xf numFmtId="169" fontId="4" fillId="0" borderId="1" xfId="0" applyNumberFormat="1" applyFont="1" applyBorder="1" applyAlignment="1">
      <alignment horizontal="center" wrapText="1" shrinkToFit="1"/>
    </xf>
    <xf numFmtId="2" fontId="3" fillId="2" borderId="1" xfId="0" applyNumberFormat="1" applyFont="1" applyFill="1" applyBorder="1"/>
    <xf numFmtId="2" fontId="3" fillId="0" borderId="1" xfId="0" applyNumberFormat="1" applyFont="1" applyBorder="1"/>
    <xf numFmtId="165" fontId="4" fillId="2" borderId="0" xfId="0" applyNumberFormat="1" applyFont="1" applyFill="1"/>
    <xf numFmtId="170" fontId="16" fillId="0" borderId="0" xfId="0" applyNumberFormat="1" applyFont="1"/>
    <xf numFmtId="0" fontId="16" fillId="0" borderId="0" xfId="0" applyFont="1"/>
    <xf numFmtId="170" fontId="17" fillId="0" borderId="0" xfId="0" applyNumberFormat="1" applyFont="1"/>
    <xf numFmtId="0" fontId="17" fillId="0" borderId="0" xfId="0" applyFont="1"/>
    <xf numFmtId="43" fontId="16" fillId="0" borderId="0" xfId="0" applyNumberFormat="1" applyFont="1"/>
    <xf numFmtId="165" fontId="17" fillId="0" borderId="0" xfId="0" applyNumberFormat="1" applyFont="1"/>
    <xf numFmtId="164" fontId="3" fillId="0" borderId="1" xfId="0" applyNumberFormat="1" applyFont="1" applyFill="1" applyBorder="1"/>
    <xf numFmtId="0" fontId="3" fillId="0" borderId="1" xfId="0" applyFont="1" applyFill="1" applyBorder="1"/>
    <xf numFmtId="169" fontId="3" fillId="0" borderId="1" xfId="0" applyNumberFormat="1" applyFont="1" applyBorder="1" applyAlignment="1">
      <alignment horizontal="center" wrapText="1" shrinkToFit="1"/>
    </xf>
    <xf numFmtId="169" fontId="3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6" fontId="3" fillId="0" borderId="0" xfId="0" applyNumberFormat="1" applyFont="1"/>
    <xf numFmtId="165" fontId="4" fillId="0" borderId="0" xfId="0" applyNumberFormat="1" applyFont="1"/>
    <xf numFmtId="0" fontId="3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70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7" fontId="4" fillId="0" borderId="0" xfId="0" applyNumberFormat="1" applyFont="1" applyAlignment="1">
      <alignment horizontal="center"/>
    </xf>
    <xf numFmtId="43" fontId="16" fillId="0" borderId="0" xfId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170" fontId="3" fillId="2" borderId="1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/>
    <xf numFmtId="164" fontId="3" fillId="0" borderId="1" xfId="0" applyNumberFormat="1" applyFont="1" applyBorder="1"/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tabSelected="1" view="pageBreakPreview" zoomScale="90" zoomScaleNormal="75" zoomScaleSheetLayoutView="9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P97" sqref="P97"/>
    </sheetView>
  </sheetViews>
  <sheetFormatPr defaultRowHeight="12.75"/>
  <cols>
    <col min="1" max="1" width="6.5703125" style="3" customWidth="1"/>
    <col min="2" max="2" width="52.5703125" style="2" customWidth="1"/>
    <col min="3" max="3" width="10.7109375" style="2" customWidth="1"/>
    <col min="4" max="4" width="11.42578125" style="2" bestFit="1" customWidth="1"/>
    <col min="5" max="5" width="10.85546875" style="2" customWidth="1"/>
    <col min="6" max="6" width="13.85546875" style="2" bestFit="1" customWidth="1"/>
    <col min="7" max="7" width="10.140625" style="2" bestFit="1" customWidth="1"/>
    <col min="8" max="8" width="13" style="72" customWidth="1"/>
    <col min="9" max="9" width="10.42578125" style="72" customWidth="1"/>
    <col min="10" max="10" width="13.85546875" style="72" bestFit="1" customWidth="1"/>
    <col min="11" max="11" width="10" style="72" bestFit="1" customWidth="1"/>
    <col min="12" max="12" width="9" style="2" customWidth="1"/>
    <col min="13" max="13" width="10.42578125" style="2" customWidth="1"/>
    <col min="14" max="15" width="9" style="2" customWidth="1"/>
    <col min="16" max="16" width="11" style="2" customWidth="1"/>
    <col min="17" max="17" width="13.5703125" style="2" customWidth="1"/>
    <col min="18" max="18" width="13.42578125" style="2" customWidth="1"/>
    <col min="19" max="19" width="9" style="2" customWidth="1"/>
    <col min="20" max="20" width="16.7109375" style="2" customWidth="1"/>
    <col min="21" max="21" width="9" style="2" customWidth="1"/>
    <col min="22" max="24" width="9" style="1" customWidth="1"/>
    <col min="25" max="25" width="12.42578125" style="1" customWidth="1"/>
    <col min="26" max="16384" width="9.140625" style="1"/>
  </cols>
  <sheetData>
    <row r="1" spans="1:25" s="2" customFormat="1" ht="15.75">
      <c r="A1" s="59" t="s">
        <v>145</v>
      </c>
      <c r="B1" s="58"/>
      <c r="C1" s="57"/>
      <c r="D1" s="66"/>
      <c r="E1" s="66"/>
      <c r="F1" s="66"/>
      <c r="G1" s="66"/>
      <c r="H1" s="71"/>
      <c r="I1" s="71"/>
      <c r="J1" s="71"/>
      <c r="K1" s="71"/>
      <c r="L1" s="66"/>
      <c r="M1" s="66"/>
      <c r="N1" s="66"/>
      <c r="O1" s="66"/>
      <c r="P1" s="66"/>
      <c r="Q1" s="66"/>
      <c r="R1" s="66"/>
      <c r="S1" s="66"/>
    </row>
    <row r="2" spans="1:25" s="2" customFormat="1" ht="12.75" customHeight="1">
      <c r="A2" s="3"/>
      <c r="C2" s="91" t="s">
        <v>161</v>
      </c>
      <c r="D2" s="91"/>
      <c r="E2" s="91"/>
      <c r="F2" s="91"/>
      <c r="G2" s="91"/>
      <c r="H2" s="91"/>
      <c r="I2" s="91"/>
      <c r="J2" s="91"/>
      <c r="K2" s="91"/>
      <c r="L2" s="66"/>
      <c r="M2" s="66"/>
      <c r="N2" s="66"/>
      <c r="O2" s="66"/>
      <c r="P2" s="66"/>
      <c r="Q2" s="66"/>
      <c r="R2" s="66"/>
      <c r="S2" s="66"/>
    </row>
    <row r="3" spans="1:25" s="55" customFormat="1" ht="15.75">
      <c r="A3" s="56" t="s">
        <v>144</v>
      </c>
      <c r="H3" s="73"/>
      <c r="I3" s="73"/>
      <c r="J3" s="73"/>
      <c r="K3" s="73"/>
    </row>
    <row r="4" spans="1:25" s="55" customFormat="1" ht="15.75">
      <c r="A4" s="56" t="s">
        <v>143</v>
      </c>
      <c r="H4" s="73"/>
      <c r="I4" s="73"/>
      <c r="J4" s="73"/>
      <c r="K4" s="73"/>
    </row>
    <row r="5" spans="1:25" s="55" customFormat="1" ht="15.75">
      <c r="A5" s="56" t="s">
        <v>162</v>
      </c>
      <c r="H5" s="73"/>
      <c r="I5" s="73"/>
      <c r="J5" s="73"/>
      <c r="K5" s="73"/>
    </row>
    <row r="6" spans="1:25" s="2" customFormat="1" ht="25.5" customHeight="1">
      <c r="A6" s="92" t="s">
        <v>142</v>
      </c>
      <c r="B6" s="93" t="s">
        <v>141</v>
      </c>
      <c r="C6" s="93" t="s">
        <v>140</v>
      </c>
      <c r="D6" s="86" t="s">
        <v>139</v>
      </c>
      <c r="E6" s="86"/>
      <c r="F6" s="86"/>
      <c r="G6" s="86"/>
      <c r="H6" s="94" t="s">
        <v>138</v>
      </c>
      <c r="I6" s="94"/>
      <c r="J6" s="94"/>
      <c r="K6" s="94"/>
      <c r="L6" s="86" t="s">
        <v>137</v>
      </c>
      <c r="M6" s="86"/>
      <c r="N6" s="86"/>
      <c r="O6" s="86"/>
      <c r="P6" s="86" t="s">
        <v>136</v>
      </c>
      <c r="Q6" s="86"/>
      <c r="R6" s="86"/>
      <c r="S6" s="86"/>
      <c r="T6" s="87" t="s">
        <v>135</v>
      </c>
      <c r="U6" s="53"/>
    </row>
    <row r="7" spans="1:25" s="2" customFormat="1" ht="33" customHeight="1">
      <c r="A7" s="92"/>
      <c r="B7" s="93"/>
      <c r="C7" s="93"/>
      <c r="D7" s="54" t="s">
        <v>134</v>
      </c>
      <c r="E7" s="54" t="s">
        <v>133</v>
      </c>
      <c r="F7" s="54" t="s">
        <v>132</v>
      </c>
      <c r="G7" s="54" t="s">
        <v>131</v>
      </c>
      <c r="H7" s="54" t="s">
        <v>134</v>
      </c>
      <c r="I7" s="54" t="s">
        <v>133</v>
      </c>
      <c r="J7" s="54" t="s">
        <v>132</v>
      </c>
      <c r="K7" s="54" t="s">
        <v>131</v>
      </c>
      <c r="L7" s="54" t="s">
        <v>134</v>
      </c>
      <c r="M7" s="54" t="s">
        <v>133</v>
      </c>
      <c r="N7" s="54" t="s">
        <v>132</v>
      </c>
      <c r="O7" s="54" t="s">
        <v>131</v>
      </c>
      <c r="P7" s="54" t="s">
        <v>134</v>
      </c>
      <c r="Q7" s="54" t="s">
        <v>133</v>
      </c>
      <c r="R7" s="54" t="s">
        <v>132</v>
      </c>
      <c r="S7" s="54" t="s">
        <v>131</v>
      </c>
      <c r="T7" s="87"/>
      <c r="U7" s="53"/>
      <c r="Y7" s="52"/>
    </row>
    <row r="8" spans="1:25" s="48" customFormat="1" ht="15">
      <c r="A8" s="51">
        <v>1</v>
      </c>
      <c r="B8" s="50">
        <v>2</v>
      </c>
      <c r="C8" s="50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79">
        <v>12</v>
      </c>
      <c r="M8" s="79">
        <v>13</v>
      </c>
      <c r="N8" s="79">
        <v>14</v>
      </c>
      <c r="O8" s="79">
        <v>15</v>
      </c>
      <c r="P8" s="80">
        <v>16</v>
      </c>
      <c r="Q8" s="80">
        <v>17</v>
      </c>
      <c r="R8" s="80">
        <v>18</v>
      </c>
      <c r="S8" s="80">
        <v>19</v>
      </c>
      <c r="T8" s="84">
        <v>20</v>
      </c>
      <c r="U8" s="49"/>
    </row>
    <row r="9" spans="1:25" s="2" customFormat="1" ht="21" customHeight="1">
      <c r="A9" s="38"/>
      <c r="B9" s="47" t="s">
        <v>130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12"/>
    </row>
    <row r="10" spans="1:25" s="39" customFormat="1" ht="66.75" customHeight="1">
      <c r="A10" s="60" t="s">
        <v>129</v>
      </c>
      <c r="B10" s="61" t="s">
        <v>128</v>
      </c>
      <c r="C10" s="44" t="s">
        <v>3</v>
      </c>
      <c r="D10" s="43"/>
      <c r="E10" s="13">
        <v>407775.9</v>
      </c>
      <c r="F10" s="13">
        <v>181999</v>
      </c>
      <c r="G10" s="13">
        <v>0</v>
      </c>
      <c r="H10" s="13"/>
      <c r="I10" s="13">
        <v>407775.9</v>
      </c>
      <c r="J10" s="13">
        <v>181999</v>
      </c>
      <c r="K10" s="13">
        <v>0</v>
      </c>
      <c r="L10" s="13"/>
      <c r="M10" s="77">
        <v>407775.85779000004</v>
      </c>
      <c r="N10" s="77">
        <v>181999.02912999998</v>
      </c>
      <c r="O10" s="77"/>
      <c r="P10" s="77"/>
      <c r="Q10" s="77">
        <v>413882.85779000004</v>
      </c>
      <c r="R10" s="77">
        <v>167488.90921000001</v>
      </c>
      <c r="S10" s="13"/>
      <c r="T10" s="43" t="s">
        <v>5</v>
      </c>
      <c r="U10" s="41">
        <f>D10+E10+F10+G10</f>
        <v>589774.9</v>
      </c>
      <c r="V10" s="41">
        <f>L10+M10+N10+O10</f>
        <v>589774.88691999996</v>
      </c>
      <c r="W10" s="41">
        <f>V10/U10*100</f>
        <v>99.999997782204701</v>
      </c>
      <c r="X10" s="41"/>
      <c r="Y10" s="42"/>
    </row>
    <row r="11" spans="1:25" ht="27.2" customHeight="1">
      <c r="A11" s="30" t="s">
        <v>127</v>
      </c>
      <c r="B11" s="29" t="s">
        <v>32</v>
      </c>
      <c r="C11" s="27"/>
      <c r="D11" s="31">
        <f t="shared" ref="D11:E11" si="0">SUM(D12:D17)</f>
        <v>0</v>
      </c>
      <c r="E11" s="31">
        <f t="shared" si="0"/>
        <v>0</v>
      </c>
      <c r="F11" s="31">
        <f>SUM(F12:F17)</f>
        <v>38970.1</v>
      </c>
      <c r="G11" s="31">
        <f t="shared" ref="G11" si="1">SUM(G12:G17)</f>
        <v>0</v>
      </c>
      <c r="H11" s="31">
        <f t="shared" ref="H11:I11" si="2">SUM(H12:H17)</f>
        <v>0</v>
      </c>
      <c r="I11" s="31">
        <f t="shared" si="2"/>
        <v>0</v>
      </c>
      <c r="J11" s="31">
        <f>SUM(J12:J17)</f>
        <v>38970.1</v>
      </c>
      <c r="K11" s="31">
        <f t="shared" ref="K11:T11" si="3">SUM(K12:K17)</f>
        <v>0</v>
      </c>
      <c r="L11" s="31">
        <f t="shared" si="3"/>
        <v>0</v>
      </c>
      <c r="M11" s="31">
        <f t="shared" si="3"/>
        <v>0</v>
      </c>
      <c r="N11" s="31">
        <f t="shared" si="3"/>
        <v>38970.150560000002</v>
      </c>
      <c r="O11" s="31">
        <f t="shared" si="3"/>
        <v>0</v>
      </c>
      <c r="P11" s="31">
        <f t="shared" si="3"/>
        <v>0</v>
      </c>
      <c r="Q11" s="31">
        <f t="shared" si="3"/>
        <v>0</v>
      </c>
      <c r="R11" s="31">
        <f t="shared" si="3"/>
        <v>30149.489389999999</v>
      </c>
      <c r="S11" s="31">
        <f t="shared" si="3"/>
        <v>0</v>
      </c>
      <c r="T11" s="31">
        <f t="shared" si="3"/>
        <v>0</v>
      </c>
      <c r="U11" s="41">
        <f t="shared" ref="U11:U74" si="4">D11+E11+F11+G11</f>
        <v>38970.1</v>
      </c>
      <c r="V11" s="41">
        <f t="shared" ref="V11:V74" si="5">L11+M11+N11+O11</f>
        <v>38970.150560000002</v>
      </c>
      <c r="W11" s="41">
        <f t="shared" ref="W11:W74" si="6">V11/U11*100</f>
        <v>100.00012974049338</v>
      </c>
      <c r="X11" s="11"/>
      <c r="Y11" s="4"/>
    </row>
    <row r="12" spans="1:25" s="39" customFormat="1" ht="33.950000000000003" customHeight="1">
      <c r="A12" s="46" t="s">
        <v>126</v>
      </c>
      <c r="B12" s="61" t="s">
        <v>125</v>
      </c>
      <c r="C12" s="44" t="s">
        <v>3</v>
      </c>
      <c r="D12" s="43"/>
      <c r="E12" s="13"/>
      <c r="F12" s="13">
        <v>5815.8</v>
      </c>
      <c r="G12" s="13"/>
      <c r="H12" s="13"/>
      <c r="I12" s="13"/>
      <c r="J12" s="13">
        <v>5815.8</v>
      </c>
      <c r="K12" s="13"/>
      <c r="L12" s="13"/>
      <c r="M12" s="77"/>
      <c r="N12" s="77">
        <v>5815.78881</v>
      </c>
      <c r="O12" s="77"/>
      <c r="P12" s="77"/>
      <c r="Q12" s="77"/>
      <c r="R12" s="77">
        <v>5749.5297699999992</v>
      </c>
      <c r="S12" s="43"/>
      <c r="T12" s="43" t="s">
        <v>5</v>
      </c>
      <c r="U12" s="41">
        <f t="shared" si="4"/>
        <v>5815.8</v>
      </c>
      <c r="V12" s="41">
        <f t="shared" si="5"/>
        <v>5815.78881</v>
      </c>
      <c r="W12" s="41">
        <f t="shared" si="6"/>
        <v>99.999807593108429</v>
      </c>
      <c r="X12" s="41"/>
      <c r="Y12" s="40"/>
    </row>
    <row r="13" spans="1:25" s="39" customFormat="1" ht="33.950000000000003" customHeight="1">
      <c r="A13" s="46" t="s">
        <v>124</v>
      </c>
      <c r="B13" s="61" t="s">
        <v>64</v>
      </c>
      <c r="C13" s="44" t="s">
        <v>3</v>
      </c>
      <c r="D13" s="43"/>
      <c r="E13" s="13"/>
      <c r="F13" s="13">
        <v>8442.2000000000007</v>
      </c>
      <c r="G13" s="13"/>
      <c r="H13" s="13"/>
      <c r="I13" s="13"/>
      <c r="J13" s="13">
        <v>8442.2000000000007</v>
      </c>
      <c r="K13" s="13"/>
      <c r="L13" s="13"/>
      <c r="M13" s="77"/>
      <c r="N13" s="77">
        <v>8442.2886199999994</v>
      </c>
      <c r="O13" s="77"/>
      <c r="P13" s="77"/>
      <c r="Q13" s="77"/>
      <c r="R13" s="77">
        <v>8408.1743800000004</v>
      </c>
      <c r="S13" s="43"/>
      <c r="T13" s="43" t="s">
        <v>5</v>
      </c>
      <c r="U13" s="41">
        <f t="shared" si="4"/>
        <v>8442.2000000000007</v>
      </c>
      <c r="V13" s="41">
        <f t="shared" si="5"/>
        <v>8442.2886199999994</v>
      </c>
      <c r="W13" s="41">
        <f t="shared" si="6"/>
        <v>100.00104972637462</v>
      </c>
      <c r="X13" s="41"/>
      <c r="Y13" s="40"/>
    </row>
    <row r="14" spans="1:25" s="39" customFormat="1" ht="36.75" customHeight="1">
      <c r="A14" s="46" t="s">
        <v>123</v>
      </c>
      <c r="B14" s="61" t="s">
        <v>62</v>
      </c>
      <c r="C14" s="44" t="s">
        <v>3</v>
      </c>
      <c r="D14" s="43"/>
      <c r="E14" s="13"/>
      <c r="F14" s="13">
        <v>77.599999999999994</v>
      </c>
      <c r="G14" s="13"/>
      <c r="H14" s="13"/>
      <c r="I14" s="13"/>
      <c r="J14" s="13">
        <v>77.599999999999994</v>
      </c>
      <c r="K14" s="13"/>
      <c r="L14" s="13"/>
      <c r="M14" s="77"/>
      <c r="N14" s="77">
        <v>77.529600000000002</v>
      </c>
      <c r="O14" s="77"/>
      <c r="P14" s="77"/>
      <c r="Q14" s="77"/>
      <c r="R14" s="77">
        <v>77.47972</v>
      </c>
      <c r="S14" s="43"/>
      <c r="T14" s="43" t="s">
        <v>5</v>
      </c>
      <c r="U14" s="41">
        <f t="shared" si="4"/>
        <v>77.599999999999994</v>
      </c>
      <c r="V14" s="41">
        <f t="shared" si="5"/>
        <v>77.529600000000002</v>
      </c>
      <c r="W14" s="41">
        <f t="shared" si="6"/>
        <v>99.909278350515478</v>
      </c>
      <c r="X14" s="41"/>
      <c r="Y14" s="40"/>
    </row>
    <row r="15" spans="1:25" s="39" customFormat="1" ht="51" customHeight="1">
      <c r="A15" s="46" t="s">
        <v>122</v>
      </c>
      <c r="B15" s="61" t="s">
        <v>91</v>
      </c>
      <c r="C15" s="44" t="s">
        <v>3</v>
      </c>
      <c r="D15" s="43"/>
      <c r="E15" s="13"/>
      <c r="F15" s="13">
        <v>350</v>
      </c>
      <c r="G15" s="13"/>
      <c r="H15" s="13"/>
      <c r="I15" s="13"/>
      <c r="J15" s="13">
        <v>350</v>
      </c>
      <c r="K15" s="13"/>
      <c r="L15" s="13"/>
      <c r="M15" s="77"/>
      <c r="N15" s="77">
        <v>350</v>
      </c>
      <c r="O15" s="77"/>
      <c r="P15" s="77"/>
      <c r="Q15" s="77"/>
      <c r="R15" s="77">
        <v>350</v>
      </c>
      <c r="S15" s="43"/>
      <c r="T15" s="43" t="s">
        <v>5</v>
      </c>
      <c r="U15" s="41">
        <f t="shared" si="4"/>
        <v>350</v>
      </c>
      <c r="V15" s="41">
        <f t="shared" si="5"/>
        <v>350</v>
      </c>
      <c r="W15" s="41">
        <f t="shared" si="6"/>
        <v>100</v>
      </c>
      <c r="X15" s="41"/>
      <c r="Y15" s="40"/>
    </row>
    <row r="16" spans="1:25" s="39" customFormat="1" ht="66" customHeight="1">
      <c r="A16" s="46" t="s">
        <v>148</v>
      </c>
      <c r="B16" s="61" t="s">
        <v>61</v>
      </c>
      <c r="C16" s="44" t="s">
        <v>3</v>
      </c>
      <c r="D16" s="43"/>
      <c r="E16" s="13"/>
      <c r="F16" s="13">
        <v>24274</v>
      </c>
      <c r="G16" s="13"/>
      <c r="H16" s="13"/>
      <c r="I16" s="13"/>
      <c r="J16" s="13">
        <v>24274</v>
      </c>
      <c r="K16" s="13"/>
      <c r="L16" s="13"/>
      <c r="M16" s="77"/>
      <c r="N16" s="77">
        <v>24274.063529999999</v>
      </c>
      <c r="O16" s="77"/>
      <c r="P16" s="77"/>
      <c r="Q16" s="77"/>
      <c r="R16" s="77">
        <v>15553.82552</v>
      </c>
      <c r="S16" s="43"/>
      <c r="T16" s="43" t="s">
        <v>5</v>
      </c>
      <c r="U16" s="41">
        <f t="shared" si="4"/>
        <v>24274</v>
      </c>
      <c r="V16" s="41">
        <f t="shared" si="5"/>
        <v>24274.063529999999</v>
      </c>
      <c r="W16" s="41">
        <f t="shared" si="6"/>
        <v>100.00026172035923</v>
      </c>
      <c r="X16" s="41"/>
      <c r="Y16" s="40"/>
    </row>
    <row r="17" spans="1:26" s="39" customFormat="1" ht="66" customHeight="1">
      <c r="A17" s="46" t="s">
        <v>149</v>
      </c>
      <c r="B17" s="61" t="s">
        <v>121</v>
      </c>
      <c r="C17" s="44" t="s">
        <v>3</v>
      </c>
      <c r="D17" s="43"/>
      <c r="E17" s="13"/>
      <c r="F17" s="13">
        <v>10.5</v>
      </c>
      <c r="G17" s="13"/>
      <c r="H17" s="13"/>
      <c r="I17" s="13"/>
      <c r="J17" s="13">
        <v>10.5</v>
      </c>
      <c r="K17" s="13"/>
      <c r="L17" s="13"/>
      <c r="M17" s="77"/>
      <c r="N17" s="77">
        <v>10.48</v>
      </c>
      <c r="O17" s="77"/>
      <c r="P17" s="77"/>
      <c r="Q17" s="77"/>
      <c r="R17" s="77">
        <v>10.48</v>
      </c>
      <c r="S17" s="43"/>
      <c r="T17" s="43" t="s">
        <v>5</v>
      </c>
      <c r="U17" s="41">
        <f t="shared" si="4"/>
        <v>10.5</v>
      </c>
      <c r="V17" s="41">
        <f t="shared" si="5"/>
        <v>10.48</v>
      </c>
      <c r="W17" s="41">
        <f t="shared" si="6"/>
        <v>99.80952380952381</v>
      </c>
      <c r="X17" s="41"/>
      <c r="Y17" s="40"/>
    </row>
    <row r="18" spans="1:26" s="39" customFormat="1" ht="69" customHeight="1">
      <c r="A18" s="46" t="s">
        <v>120</v>
      </c>
      <c r="B18" s="62" t="s">
        <v>119</v>
      </c>
      <c r="C18" s="44" t="s">
        <v>3</v>
      </c>
      <c r="D18" s="43"/>
      <c r="E18" s="13">
        <v>7930.7</v>
      </c>
      <c r="F18" s="13"/>
      <c r="G18" s="13"/>
      <c r="H18" s="13"/>
      <c r="I18" s="13">
        <v>7930.7</v>
      </c>
      <c r="J18" s="13"/>
      <c r="K18" s="13"/>
      <c r="L18" s="13"/>
      <c r="M18" s="77">
        <v>7929.8891900000008</v>
      </c>
      <c r="N18" s="77"/>
      <c r="O18" s="77"/>
      <c r="P18" s="77"/>
      <c r="Q18" s="77">
        <v>7929.8891900000008</v>
      </c>
      <c r="R18" s="77"/>
      <c r="S18" s="43"/>
      <c r="T18" s="43" t="s">
        <v>5</v>
      </c>
      <c r="U18" s="41">
        <f t="shared" si="4"/>
        <v>7930.7</v>
      </c>
      <c r="V18" s="41">
        <f t="shared" si="5"/>
        <v>7929.8891900000008</v>
      </c>
      <c r="W18" s="41">
        <f t="shared" si="6"/>
        <v>99.989776312305352</v>
      </c>
      <c r="X18" s="41"/>
      <c r="Y18" s="40"/>
    </row>
    <row r="19" spans="1:26" s="39" customFormat="1" ht="83.25" customHeight="1">
      <c r="A19" s="46" t="s">
        <v>118</v>
      </c>
      <c r="B19" s="45" t="s">
        <v>56</v>
      </c>
      <c r="C19" s="44" t="s">
        <v>3</v>
      </c>
      <c r="D19" s="43"/>
      <c r="E19" s="13">
        <v>3669</v>
      </c>
      <c r="F19" s="13"/>
      <c r="G19" s="13"/>
      <c r="H19" s="13"/>
      <c r="I19" s="13">
        <v>3669</v>
      </c>
      <c r="J19" s="13"/>
      <c r="K19" s="13"/>
      <c r="L19" s="13"/>
      <c r="M19" s="77">
        <v>3669</v>
      </c>
      <c r="N19" s="77"/>
      <c r="O19" s="77"/>
      <c r="P19" s="77"/>
      <c r="Q19" s="77">
        <v>3665.8152700000001</v>
      </c>
      <c r="R19" s="77"/>
      <c r="S19" s="43"/>
      <c r="T19" s="43" t="s">
        <v>5</v>
      </c>
      <c r="U19" s="41">
        <f t="shared" si="4"/>
        <v>3669</v>
      </c>
      <c r="V19" s="41">
        <f t="shared" si="5"/>
        <v>3669</v>
      </c>
      <c r="W19" s="41">
        <f t="shared" si="6"/>
        <v>100</v>
      </c>
      <c r="X19" s="41"/>
      <c r="Y19" s="40"/>
    </row>
    <row r="20" spans="1:26" s="39" customFormat="1" ht="104.25" customHeight="1">
      <c r="A20" s="46" t="s">
        <v>117</v>
      </c>
      <c r="B20" s="45" t="s">
        <v>116</v>
      </c>
      <c r="C20" s="44" t="s">
        <v>3</v>
      </c>
      <c r="D20" s="43"/>
      <c r="E20" s="13">
        <v>66188</v>
      </c>
      <c r="F20" s="13"/>
      <c r="G20" s="13"/>
      <c r="H20" s="13"/>
      <c r="I20" s="13">
        <v>66188</v>
      </c>
      <c r="J20" s="13"/>
      <c r="K20" s="13"/>
      <c r="L20" s="13"/>
      <c r="M20" s="77">
        <f>(58457454.37+1623552.04)/1000+6107</f>
        <v>66188.006410000002</v>
      </c>
      <c r="N20" s="77"/>
      <c r="O20" s="77"/>
      <c r="P20" s="77"/>
      <c r="Q20" s="77">
        <v>60078.409090000001</v>
      </c>
      <c r="R20" s="13"/>
      <c r="S20" s="43"/>
      <c r="T20" s="43" t="s">
        <v>5</v>
      </c>
      <c r="U20" s="41">
        <f t="shared" si="4"/>
        <v>66188</v>
      </c>
      <c r="V20" s="41">
        <f t="shared" si="5"/>
        <v>66188.006410000002</v>
      </c>
      <c r="W20" s="41">
        <f t="shared" si="6"/>
        <v>100.00000968453497</v>
      </c>
      <c r="X20" s="41"/>
      <c r="Y20" s="40"/>
    </row>
    <row r="21" spans="1:26" ht="34.5" customHeight="1">
      <c r="A21" s="26" t="s">
        <v>114</v>
      </c>
      <c r="B21" s="25" t="s">
        <v>115</v>
      </c>
      <c r="C21" s="24"/>
      <c r="D21" s="23">
        <f>D22</f>
        <v>0</v>
      </c>
      <c r="E21" s="95">
        <f t="shared" ref="E21:T21" si="7">E22</f>
        <v>11375</v>
      </c>
      <c r="F21" s="95">
        <f t="shared" si="7"/>
        <v>1125</v>
      </c>
      <c r="G21" s="95">
        <f t="shared" si="7"/>
        <v>0</v>
      </c>
      <c r="H21" s="95">
        <f>H22</f>
        <v>0</v>
      </c>
      <c r="I21" s="95">
        <f>I22</f>
        <v>11375</v>
      </c>
      <c r="J21" s="95">
        <f t="shared" si="7"/>
        <v>1125</v>
      </c>
      <c r="K21" s="95">
        <f t="shared" si="7"/>
        <v>0</v>
      </c>
      <c r="L21" s="95">
        <f t="shared" si="7"/>
        <v>0</v>
      </c>
      <c r="M21" s="95">
        <f t="shared" si="7"/>
        <v>11375</v>
      </c>
      <c r="N21" s="95">
        <f t="shared" si="7"/>
        <v>1125</v>
      </c>
      <c r="O21" s="95">
        <f t="shared" si="7"/>
        <v>0</v>
      </c>
      <c r="P21" s="95">
        <f t="shared" si="7"/>
        <v>0</v>
      </c>
      <c r="Q21" s="95">
        <f t="shared" si="7"/>
        <v>11375</v>
      </c>
      <c r="R21" s="95">
        <f t="shared" si="7"/>
        <v>1125</v>
      </c>
      <c r="S21" s="23">
        <f t="shared" si="7"/>
        <v>0</v>
      </c>
      <c r="T21" s="23" t="str">
        <f t="shared" si="7"/>
        <v>Выполнено</v>
      </c>
      <c r="U21" s="41">
        <f t="shared" si="4"/>
        <v>12500</v>
      </c>
      <c r="V21" s="41">
        <f t="shared" si="5"/>
        <v>12500</v>
      </c>
      <c r="W21" s="41">
        <f t="shared" si="6"/>
        <v>100</v>
      </c>
      <c r="X21" s="11"/>
      <c r="Y21" s="4"/>
    </row>
    <row r="22" spans="1:26" s="39" customFormat="1" ht="98.25" customHeight="1">
      <c r="A22" s="46" t="s">
        <v>150</v>
      </c>
      <c r="B22" s="61" t="s">
        <v>108</v>
      </c>
      <c r="C22" s="44" t="s">
        <v>3</v>
      </c>
      <c r="D22" s="43"/>
      <c r="E22" s="13">
        <v>11375</v>
      </c>
      <c r="F22" s="13">
        <v>1125</v>
      </c>
      <c r="G22" s="13"/>
      <c r="H22" s="13"/>
      <c r="I22" s="13">
        <v>11375</v>
      </c>
      <c r="J22" s="13">
        <v>1125</v>
      </c>
      <c r="K22" s="13"/>
      <c r="L22" s="13"/>
      <c r="M22" s="13">
        <v>11375</v>
      </c>
      <c r="N22" s="14">
        <v>1125</v>
      </c>
      <c r="O22" s="14"/>
      <c r="P22" s="14"/>
      <c r="Q22" s="14">
        <v>11375</v>
      </c>
      <c r="R22" s="14">
        <v>1125</v>
      </c>
      <c r="S22" s="43"/>
      <c r="T22" s="43" t="s">
        <v>5</v>
      </c>
      <c r="U22" s="41">
        <f t="shared" si="4"/>
        <v>12500</v>
      </c>
      <c r="V22" s="41">
        <f t="shared" si="5"/>
        <v>12500</v>
      </c>
      <c r="W22" s="41">
        <f t="shared" si="6"/>
        <v>100</v>
      </c>
      <c r="X22" s="41"/>
      <c r="Y22" s="40"/>
    </row>
    <row r="23" spans="1:26" s="39" customFormat="1" ht="79.5" customHeight="1">
      <c r="A23" s="46" t="s">
        <v>151</v>
      </c>
      <c r="B23" s="61" t="s">
        <v>53</v>
      </c>
      <c r="C23" s="44" t="s">
        <v>3</v>
      </c>
      <c r="D23" s="13"/>
      <c r="E23" s="13">
        <v>920</v>
      </c>
      <c r="F23" s="13"/>
      <c r="G23" s="13"/>
      <c r="H23" s="13"/>
      <c r="I23" s="13">
        <v>920</v>
      </c>
      <c r="J23" s="13"/>
      <c r="K23" s="13"/>
      <c r="L23" s="13"/>
      <c r="M23" s="77">
        <v>920</v>
      </c>
      <c r="N23" s="77"/>
      <c r="O23" s="77"/>
      <c r="P23" s="77"/>
      <c r="Q23" s="77">
        <v>920</v>
      </c>
      <c r="R23" s="14"/>
      <c r="S23" s="43"/>
      <c r="T23" s="43" t="s">
        <v>5</v>
      </c>
      <c r="U23" s="41">
        <f t="shared" si="4"/>
        <v>920</v>
      </c>
      <c r="V23" s="41">
        <f t="shared" si="5"/>
        <v>920</v>
      </c>
      <c r="W23" s="41">
        <f t="shared" si="6"/>
        <v>100</v>
      </c>
      <c r="X23" s="41"/>
      <c r="Y23" s="40"/>
    </row>
    <row r="24" spans="1:26" ht="21" customHeight="1">
      <c r="A24" s="21"/>
      <c r="B24" s="20" t="s">
        <v>2</v>
      </c>
      <c r="C24" s="18"/>
      <c r="D24" s="19">
        <f t="shared" ref="D24:G24" si="8">D10+D11+D18+D19+D20+D21+D23</f>
        <v>0</v>
      </c>
      <c r="E24" s="19">
        <f t="shared" si="8"/>
        <v>497858.60000000003</v>
      </c>
      <c r="F24" s="19">
        <f t="shared" si="8"/>
        <v>222094.1</v>
      </c>
      <c r="G24" s="19">
        <f t="shared" si="8"/>
        <v>0</v>
      </c>
      <c r="H24" s="19">
        <f t="shared" ref="H24:S24" si="9">H10+H11+H18+H19+H20+H21+H23</f>
        <v>0</v>
      </c>
      <c r="I24" s="19">
        <f t="shared" si="9"/>
        <v>497858.60000000003</v>
      </c>
      <c r="J24" s="19">
        <f t="shared" si="9"/>
        <v>222094.1</v>
      </c>
      <c r="K24" s="19">
        <f t="shared" si="9"/>
        <v>0</v>
      </c>
      <c r="L24" s="19">
        <f t="shared" si="9"/>
        <v>0</v>
      </c>
      <c r="M24" s="19">
        <f t="shared" si="9"/>
        <v>497857.75339000009</v>
      </c>
      <c r="N24" s="19">
        <f t="shared" si="9"/>
        <v>222094.17968999999</v>
      </c>
      <c r="O24" s="19">
        <f t="shared" si="9"/>
        <v>0</v>
      </c>
      <c r="P24" s="19">
        <f t="shared" si="9"/>
        <v>0</v>
      </c>
      <c r="Q24" s="19">
        <f t="shared" si="9"/>
        <v>497851.97134000005</v>
      </c>
      <c r="R24" s="19">
        <f t="shared" si="9"/>
        <v>198763.39860000001</v>
      </c>
      <c r="S24" s="19">
        <f t="shared" si="9"/>
        <v>0</v>
      </c>
      <c r="T24" s="19"/>
      <c r="U24" s="41">
        <f t="shared" si="4"/>
        <v>719952.70000000007</v>
      </c>
      <c r="V24" s="41">
        <f t="shared" si="5"/>
        <v>719951.9330800001</v>
      </c>
      <c r="W24" s="41">
        <f t="shared" si="6"/>
        <v>99.999893476335316</v>
      </c>
      <c r="X24" s="11"/>
      <c r="Y24" s="4"/>
      <c r="Z24" s="4">
        <f>Y24-M24-N24</f>
        <v>-719951.9330800001</v>
      </c>
    </row>
    <row r="25" spans="1:26" s="10" customFormat="1" ht="28.5" customHeight="1">
      <c r="A25" s="38"/>
      <c r="B25" s="33" t="s">
        <v>113</v>
      </c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5"/>
      <c r="U25" s="41">
        <f t="shared" si="4"/>
        <v>0</v>
      </c>
      <c r="V25" s="41">
        <f t="shared" si="5"/>
        <v>0</v>
      </c>
      <c r="W25" s="41" t="e">
        <f t="shared" si="6"/>
        <v>#DIV/0!</v>
      </c>
      <c r="X25" s="11"/>
      <c r="Y25" s="4"/>
    </row>
    <row r="26" spans="1:26" s="39" customFormat="1" ht="63.75" customHeight="1">
      <c r="A26" s="46" t="s">
        <v>112</v>
      </c>
      <c r="B26" s="61" t="s">
        <v>111</v>
      </c>
      <c r="C26" s="44" t="s">
        <v>3</v>
      </c>
      <c r="D26" s="13"/>
      <c r="E26" s="13">
        <v>580889.30000000005</v>
      </c>
      <c r="F26" s="13">
        <v>122218.5</v>
      </c>
      <c r="G26" s="13">
        <v>127</v>
      </c>
      <c r="H26" s="13"/>
      <c r="I26" s="13">
        <v>580889.30000000005</v>
      </c>
      <c r="J26" s="13">
        <v>122218.5</v>
      </c>
      <c r="K26" s="13">
        <v>127</v>
      </c>
      <c r="L26" s="13"/>
      <c r="M26" s="77">
        <f>609514.25644-28625</f>
        <v>580889.25644000003</v>
      </c>
      <c r="N26" s="77">
        <v>121676.07221</v>
      </c>
      <c r="O26" s="77">
        <v>127.04816000000001</v>
      </c>
      <c r="P26" s="77"/>
      <c r="Q26" s="77">
        <v>638455.17328999995</v>
      </c>
      <c r="R26" s="77">
        <v>129204.78195</v>
      </c>
      <c r="S26" s="77">
        <v>127.04816000000001</v>
      </c>
      <c r="T26" s="43" t="s">
        <v>5</v>
      </c>
      <c r="U26" s="41">
        <f t="shared" si="4"/>
        <v>703234.8</v>
      </c>
      <c r="V26" s="41">
        <f t="shared" si="5"/>
        <v>702692.37681000005</v>
      </c>
      <c r="W26" s="41">
        <f t="shared" si="6"/>
        <v>99.922867413558038</v>
      </c>
      <c r="X26" s="41"/>
      <c r="Y26" s="40"/>
    </row>
    <row r="27" spans="1:26" ht="33" customHeight="1">
      <c r="A27" s="30" t="s">
        <v>110</v>
      </c>
      <c r="B27" s="29" t="s">
        <v>109</v>
      </c>
      <c r="C27" s="27"/>
      <c r="D27" s="31">
        <f t="shared" ref="D27:G27" si="10">SUM(D28:D31)</f>
        <v>46826.7</v>
      </c>
      <c r="E27" s="31">
        <f t="shared" si="10"/>
        <v>18412.599999999999</v>
      </c>
      <c r="F27" s="31">
        <f t="shared" si="10"/>
        <v>8867.4</v>
      </c>
      <c r="G27" s="31">
        <f t="shared" si="10"/>
        <v>0</v>
      </c>
      <c r="H27" s="31">
        <f t="shared" ref="H27:S27" si="11">SUM(H28:H31)</f>
        <v>46826.7</v>
      </c>
      <c r="I27" s="31">
        <f t="shared" si="11"/>
        <v>18412.599999999999</v>
      </c>
      <c r="J27" s="31">
        <f t="shared" si="11"/>
        <v>8867.4</v>
      </c>
      <c r="K27" s="31">
        <f t="shared" si="11"/>
        <v>0</v>
      </c>
      <c r="L27" s="31">
        <f t="shared" si="11"/>
        <v>46826.698589999993</v>
      </c>
      <c r="M27" s="31">
        <f t="shared" si="11"/>
        <v>18412.599289999998</v>
      </c>
      <c r="N27" s="31">
        <f t="shared" si="11"/>
        <v>8740.5498499999994</v>
      </c>
      <c r="O27" s="31">
        <f t="shared" si="11"/>
        <v>0</v>
      </c>
      <c r="P27" s="31">
        <f t="shared" si="11"/>
        <v>41564.073149999997</v>
      </c>
      <c r="Q27" s="31">
        <f t="shared" si="11"/>
        <v>16060.453580000003</v>
      </c>
      <c r="R27" s="31">
        <f t="shared" si="11"/>
        <v>5753.4671099999996</v>
      </c>
      <c r="S27" s="31">
        <f t="shared" si="11"/>
        <v>0</v>
      </c>
      <c r="T27" s="27"/>
      <c r="U27" s="41">
        <f t="shared" si="4"/>
        <v>74106.7</v>
      </c>
      <c r="V27" s="41">
        <f t="shared" si="5"/>
        <v>73979.847729999994</v>
      </c>
      <c r="W27" s="41">
        <f t="shared" si="6"/>
        <v>99.828824829603803</v>
      </c>
      <c r="X27" s="11"/>
      <c r="Y27" s="4"/>
    </row>
    <row r="28" spans="1:26" s="39" customFormat="1" ht="52.5" customHeight="1">
      <c r="A28" s="46" t="s">
        <v>107</v>
      </c>
      <c r="B28" s="61" t="s">
        <v>105</v>
      </c>
      <c r="C28" s="44" t="s">
        <v>3</v>
      </c>
      <c r="D28" s="43">
        <v>46826.7</v>
      </c>
      <c r="E28" s="13">
        <v>13207.6</v>
      </c>
      <c r="F28" s="13">
        <v>3159.7</v>
      </c>
      <c r="G28" s="13"/>
      <c r="H28" s="13">
        <v>46826.7</v>
      </c>
      <c r="I28" s="13">
        <v>13207.6</v>
      </c>
      <c r="J28" s="13">
        <v>3159.7</v>
      </c>
      <c r="K28" s="13"/>
      <c r="L28" s="77">
        <v>46826.698589999993</v>
      </c>
      <c r="M28" s="77">
        <v>13207.599289999998</v>
      </c>
      <c r="N28" s="77">
        <v>3159.6998100000001</v>
      </c>
      <c r="O28" s="77"/>
      <c r="P28" s="77">
        <v>41564.073149999997</v>
      </c>
      <c r="Q28" s="77">
        <v>11759.364690000002</v>
      </c>
      <c r="R28" s="77">
        <v>2816.7870699999999</v>
      </c>
      <c r="S28" s="13"/>
      <c r="T28" s="43" t="s">
        <v>5</v>
      </c>
      <c r="U28" s="41">
        <f t="shared" si="4"/>
        <v>63193.999999999993</v>
      </c>
      <c r="V28" s="41">
        <f t="shared" si="5"/>
        <v>63193.997689999989</v>
      </c>
      <c r="W28" s="41">
        <f t="shared" si="6"/>
        <v>99.999996344589675</v>
      </c>
      <c r="X28" s="41"/>
      <c r="Y28" s="40"/>
    </row>
    <row r="29" spans="1:26" s="39" customFormat="1" ht="52.5" customHeight="1">
      <c r="A29" s="46" t="s">
        <v>106</v>
      </c>
      <c r="B29" s="61" t="s">
        <v>105</v>
      </c>
      <c r="C29" s="44" t="s">
        <v>3</v>
      </c>
      <c r="D29" s="43"/>
      <c r="E29" s="13"/>
      <c r="F29" s="13">
        <v>0</v>
      </c>
      <c r="G29" s="13"/>
      <c r="H29" s="13"/>
      <c r="I29" s="13"/>
      <c r="J29" s="13">
        <v>0</v>
      </c>
      <c r="K29" s="13"/>
      <c r="L29" s="77"/>
      <c r="M29" s="77"/>
      <c r="N29" s="77">
        <v>0</v>
      </c>
      <c r="O29" s="77"/>
      <c r="P29" s="77"/>
      <c r="Q29" s="77"/>
      <c r="R29" s="13">
        <v>29.465029999999999</v>
      </c>
      <c r="S29" s="13"/>
      <c r="T29" s="43"/>
      <c r="U29" s="41">
        <f t="shared" si="4"/>
        <v>0</v>
      </c>
      <c r="V29" s="41">
        <f t="shared" si="5"/>
        <v>0</v>
      </c>
      <c r="W29" s="41" t="e">
        <f t="shared" si="6"/>
        <v>#DIV/0!</v>
      </c>
      <c r="X29" s="41"/>
      <c r="Y29" s="40"/>
    </row>
    <row r="30" spans="1:26" s="39" customFormat="1" ht="52.5" customHeight="1">
      <c r="A30" s="46" t="s">
        <v>104</v>
      </c>
      <c r="B30" s="61" t="s">
        <v>103</v>
      </c>
      <c r="C30" s="44" t="s">
        <v>3</v>
      </c>
      <c r="D30" s="43"/>
      <c r="E30" s="13">
        <v>5205</v>
      </c>
      <c r="F30" s="13">
        <v>3190.2</v>
      </c>
      <c r="G30" s="13"/>
      <c r="H30" s="13"/>
      <c r="I30" s="13">
        <v>5205</v>
      </c>
      <c r="J30" s="13">
        <v>3190.2</v>
      </c>
      <c r="K30" s="13"/>
      <c r="L30" s="77"/>
      <c r="M30" s="77">
        <v>5205</v>
      </c>
      <c r="N30" s="77">
        <v>3190.2</v>
      </c>
      <c r="O30" s="77"/>
      <c r="P30" s="77"/>
      <c r="Q30" s="77">
        <v>4301.0888900000009</v>
      </c>
      <c r="R30" s="77">
        <v>2638.52405</v>
      </c>
      <c r="S30" s="13"/>
      <c r="T30" s="43" t="s">
        <v>5</v>
      </c>
      <c r="U30" s="41">
        <f t="shared" si="4"/>
        <v>8395.2000000000007</v>
      </c>
      <c r="V30" s="41">
        <f t="shared" si="5"/>
        <v>8395.2000000000007</v>
      </c>
      <c r="W30" s="41">
        <f t="shared" si="6"/>
        <v>100</v>
      </c>
      <c r="X30" s="41"/>
      <c r="Y30" s="40"/>
    </row>
    <row r="31" spans="1:26" s="39" customFormat="1" ht="52.5" customHeight="1">
      <c r="A31" s="46" t="s">
        <v>102</v>
      </c>
      <c r="B31" s="61" t="s">
        <v>103</v>
      </c>
      <c r="C31" s="44" t="s">
        <v>3</v>
      </c>
      <c r="D31" s="43"/>
      <c r="E31" s="13"/>
      <c r="F31" s="13">
        <v>2517.5</v>
      </c>
      <c r="G31" s="13"/>
      <c r="H31" s="13"/>
      <c r="I31" s="13"/>
      <c r="J31" s="13">
        <v>2517.5</v>
      </c>
      <c r="K31" s="13"/>
      <c r="L31" s="77"/>
      <c r="M31" s="77"/>
      <c r="N31" s="77">
        <v>2390.65004</v>
      </c>
      <c r="O31" s="77"/>
      <c r="P31" s="77"/>
      <c r="Q31" s="77"/>
      <c r="R31" s="77">
        <v>268.69095999999996</v>
      </c>
      <c r="S31" s="13"/>
      <c r="T31" s="43" t="s">
        <v>5</v>
      </c>
      <c r="U31" s="41">
        <f t="shared" si="4"/>
        <v>2517.5</v>
      </c>
      <c r="V31" s="41">
        <f t="shared" si="5"/>
        <v>2390.65004</v>
      </c>
      <c r="W31" s="41">
        <f t="shared" si="6"/>
        <v>94.961272691161867</v>
      </c>
      <c r="X31" s="41"/>
      <c r="Y31" s="40"/>
    </row>
    <row r="32" spans="1:26" ht="43.5" customHeight="1">
      <c r="A32" s="30" t="s">
        <v>101</v>
      </c>
      <c r="B32" s="29" t="s">
        <v>32</v>
      </c>
      <c r="C32" s="28" t="s">
        <v>3</v>
      </c>
      <c r="D32" s="31">
        <f t="shared" ref="D32:E32" si="12">SUM(D33:D40)</f>
        <v>0</v>
      </c>
      <c r="E32" s="31">
        <f t="shared" si="12"/>
        <v>0</v>
      </c>
      <c r="F32" s="31">
        <f>SUM(F33:F40)</f>
        <v>51744.5</v>
      </c>
      <c r="G32" s="31">
        <f>SUM(G33:G40)</f>
        <v>5.0999999999999996</v>
      </c>
      <c r="H32" s="31">
        <f t="shared" ref="H32:I32" si="13">SUM(H33:H40)</f>
        <v>0</v>
      </c>
      <c r="I32" s="31">
        <f t="shared" si="13"/>
        <v>0</v>
      </c>
      <c r="J32" s="31">
        <f>SUM(J33:J40)</f>
        <v>51744.5</v>
      </c>
      <c r="K32" s="31">
        <f>SUM(K33:K40)</f>
        <v>5.0999999999999996</v>
      </c>
      <c r="L32" s="31">
        <f t="shared" ref="L32:S32" si="14">SUM(L33:L40)</f>
        <v>0</v>
      </c>
      <c r="M32" s="31">
        <f t="shared" si="14"/>
        <v>0</v>
      </c>
      <c r="N32" s="31">
        <f t="shared" si="14"/>
        <v>51661.764569999999</v>
      </c>
      <c r="O32" s="31">
        <f t="shared" si="14"/>
        <v>5.0012499999999998</v>
      </c>
      <c r="P32" s="31">
        <f t="shared" si="14"/>
        <v>0</v>
      </c>
      <c r="Q32" s="31">
        <f t="shared" si="14"/>
        <v>0</v>
      </c>
      <c r="R32" s="31">
        <f t="shared" si="14"/>
        <v>48499.730029999992</v>
      </c>
      <c r="S32" s="31">
        <f t="shared" si="14"/>
        <v>5.0012499999999998</v>
      </c>
      <c r="T32" s="27"/>
      <c r="U32" s="41">
        <f t="shared" si="4"/>
        <v>51749.599999999999</v>
      </c>
      <c r="V32" s="41">
        <f t="shared" si="5"/>
        <v>51666.765820000001</v>
      </c>
      <c r="W32" s="41">
        <f t="shared" si="6"/>
        <v>99.83993271445577</v>
      </c>
      <c r="X32" s="11"/>
      <c r="Y32" s="4"/>
    </row>
    <row r="33" spans="1:25" s="39" customFormat="1" ht="39.75" customHeight="1">
      <c r="A33" s="46" t="s">
        <v>100</v>
      </c>
      <c r="B33" s="61" t="s">
        <v>99</v>
      </c>
      <c r="C33" s="44" t="s">
        <v>3</v>
      </c>
      <c r="D33" s="43"/>
      <c r="E33" s="13"/>
      <c r="F33" s="13">
        <v>2781.3</v>
      </c>
      <c r="G33" s="13"/>
      <c r="H33" s="13"/>
      <c r="I33" s="13"/>
      <c r="J33" s="13">
        <v>2781.3</v>
      </c>
      <c r="K33" s="13"/>
      <c r="L33" s="77"/>
      <c r="M33" s="77"/>
      <c r="N33" s="77">
        <v>2732.1390000000001</v>
      </c>
      <c r="O33" s="77"/>
      <c r="P33" s="77"/>
      <c r="Q33" s="77"/>
      <c r="R33" s="77">
        <v>2027.5239999999999</v>
      </c>
      <c r="S33" s="13"/>
      <c r="T33" s="43" t="s">
        <v>5</v>
      </c>
      <c r="U33" s="41">
        <f t="shared" si="4"/>
        <v>2781.3</v>
      </c>
      <c r="V33" s="41">
        <f t="shared" si="5"/>
        <v>2732.1390000000001</v>
      </c>
      <c r="W33" s="41">
        <f t="shared" si="6"/>
        <v>98.232445259411065</v>
      </c>
      <c r="X33" s="41"/>
      <c r="Y33" s="40"/>
    </row>
    <row r="34" spans="1:25" s="39" customFormat="1" ht="46.5" customHeight="1">
      <c r="A34" s="46" t="s">
        <v>98</v>
      </c>
      <c r="B34" s="61" t="s">
        <v>97</v>
      </c>
      <c r="C34" s="44" t="s">
        <v>3</v>
      </c>
      <c r="D34" s="43"/>
      <c r="E34" s="13"/>
      <c r="F34" s="13">
        <v>19817.7</v>
      </c>
      <c r="G34" s="13"/>
      <c r="H34" s="13"/>
      <c r="I34" s="13"/>
      <c r="J34" s="13">
        <v>19817.7</v>
      </c>
      <c r="K34" s="13"/>
      <c r="L34" s="77"/>
      <c r="M34" s="77"/>
      <c r="N34" s="77">
        <v>19784.125540000001</v>
      </c>
      <c r="O34" s="77"/>
      <c r="P34" s="77"/>
      <c r="Q34" s="77"/>
      <c r="R34" s="77">
        <v>19086.302909999999</v>
      </c>
      <c r="S34" s="13"/>
      <c r="T34" s="43" t="s">
        <v>5</v>
      </c>
      <c r="U34" s="41">
        <f t="shared" si="4"/>
        <v>19817.7</v>
      </c>
      <c r="V34" s="41">
        <f t="shared" si="5"/>
        <v>19784.125540000001</v>
      </c>
      <c r="W34" s="41">
        <f t="shared" si="6"/>
        <v>99.830583468313677</v>
      </c>
      <c r="X34" s="41"/>
      <c r="Y34" s="40"/>
    </row>
    <row r="35" spans="1:25" s="39" customFormat="1" ht="33" customHeight="1">
      <c r="A35" s="46" t="s">
        <v>96</v>
      </c>
      <c r="B35" s="61" t="s">
        <v>64</v>
      </c>
      <c r="C35" s="44" t="s">
        <v>3</v>
      </c>
      <c r="D35" s="43"/>
      <c r="E35" s="13"/>
      <c r="F35" s="13">
        <v>3740.1</v>
      </c>
      <c r="G35" s="13"/>
      <c r="H35" s="13"/>
      <c r="I35" s="13"/>
      <c r="J35" s="13">
        <v>3740.1</v>
      </c>
      <c r="K35" s="13"/>
      <c r="L35" s="77"/>
      <c r="M35" s="77"/>
      <c r="N35" s="77">
        <v>3740.0398099999998</v>
      </c>
      <c r="O35" s="77"/>
      <c r="P35" s="77"/>
      <c r="Q35" s="77"/>
      <c r="R35" s="77">
        <v>3736.8302999999996</v>
      </c>
      <c r="S35" s="13"/>
      <c r="T35" s="43" t="s">
        <v>5</v>
      </c>
      <c r="U35" s="41">
        <f t="shared" si="4"/>
        <v>3740.1</v>
      </c>
      <c r="V35" s="41">
        <f t="shared" si="5"/>
        <v>3740.0398099999998</v>
      </c>
      <c r="W35" s="41">
        <f t="shared" si="6"/>
        <v>99.99839068474104</v>
      </c>
      <c r="X35" s="41"/>
      <c r="Y35" s="40"/>
    </row>
    <row r="36" spans="1:25" s="39" customFormat="1" ht="45.75" customHeight="1">
      <c r="A36" s="46" t="s">
        <v>95</v>
      </c>
      <c r="B36" s="61" t="s">
        <v>62</v>
      </c>
      <c r="C36" s="44" t="s">
        <v>3</v>
      </c>
      <c r="D36" s="43"/>
      <c r="E36" s="13"/>
      <c r="F36" s="13">
        <v>73.400000000000006</v>
      </c>
      <c r="G36" s="13"/>
      <c r="H36" s="13"/>
      <c r="I36" s="13"/>
      <c r="J36" s="13">
        <v>73.400000000000006</v>
      </c>
      <c r="K36" s="13"/>
      <c r="L36" s="77"/>
      <c r="M36" s="77"/>
      <c r="N36" s="77">
        <v>73.227799999999988</v>
      </c>
      <c r="O36" s="77"/>
      <c r="P36" s="77"/>
      <c r="Q36" s="77"/>
      <c r="R36" s="77">
        <v>73.211799999999982</v>
      </c>
      <c r="S36" s="13"/>
      <c r="T36" s="43" t="s">
        <v>5</v>
      </c>
      <c r="U36" s="41">
        <f t="shared" si="4"/>
        <v>73.400000000000006</v>
      </c>
      <c r="V36" s="41">
        <f t="shared" si="5"/>
        <v>73.227799999999988</v>
      </c>
      <c r="W36" s="41">
        <f t="shared" si="6"/>
        <v>99.765395095367822</v>
      </c>
      <c r="X36" s="41"/>
      <c r="Y36" s="40"/>
    </row>
    <row r="37" spans="1:25" s="39" customFormat="1" ht="18" customHeight="1">
      <c r="A37" s="46" t="s">
        <v>94</v>
      </c>
      <c r="B37" s="61" t="s">
        <v>93</v>
      </c>
      <c r="C37" s="44" t="s">
        <v>3</v>
      </c>
      <c r="D37" s="43"/>
      <c r="E37" s="13"/>
      <c r="F37" s="13">
        <v>105.3</v>
      </c>
      <c r="G37" s="13">
        <v>5.0999999999999996</v>
      </c>
      <c r="H37" s="13"/>
      <c r="I37" s="13"/>
      <c r="J37" s="13">
        <v>105.3</v>
      </c>
      <c r="K37" s="13">
        <v>5.0999999999999996</v>
      </c>
      <c r="L37" s="77"/>
      <c r="M37" s="77"/>
      <c r="N37" s="77">
        <v>105.36499000000001</v>
      </c>
      <c r="O37" s="77">
        <v>5.0012499999999998</v>
      </c>
      <c r="P37" s="77"/>
      <c r="Q37" s="77"/>
      <c r="R37" s="77">
        <v>105.36499000000001</v>
      </c>
      <c r="S37" s="77">
        <v>5.0012499999999998</v>
      </c>
      <c r="T37" s="43" t="s">
        <v>5</v>
      </c>
      <c r="U37" s="41">
        <f t="shared" si="4"/>
        <v>110.39999999999999</v>
      </c>
      <c r="V37" s="41">
        <f t="shared" si="5"/>
        <v>110.36624</v>
      </c>
      <c r="W37" s="41">
        <f t="shared" si="6"/>
        <v>99.96942028985508</v>
      </c>
      <c r="X37" s="41"/>
      <c r="Y37" s="40"/>
    </row>
    <row r="38" spans="1:25" s="39" customFormat="1" ht="27" customHeight="1">
      <c r="A38" s="46" t="s">
        <v>92</v>
      </c>
      <c r="B38" s="61" t="s">
        <v>91</v>
      </c>
      <c r="C38" s="44" t="s">
        <v>3</v>
      </c>
      <c r="D38" s="43"/>
      <c r="E38" s="13"/>
      <c r="F38" s="13">
        <v>2787</v>
      </c>
      <c r="G38" s="13"/>
      <c r="H38" s="13"/>
      <c r="I38" s="13"/>
      <c r="J38" s="13">
        <v>2787</v>
      </c>
      <c r="K38" s="13"/>
      <c r="L38" s="77"/>
      <c r="M38" s="77"/>
      <c r="N38" s="77">
        <v>2787</v>
      </c>
      <c r="O38" s="77"/>
      <c r="P38" s="77"/>
      <c r="Q38" s="77"/>
      <c r="R38" s="77">
        <v>1100</v>
      </c>
      <c r="S38" s="96"/>
      <c r="T38" s="43" t="s">
        <v>5</v>
      </c>
      <c r="U38" s="41">
        <f t="shared" si="4"/>
        <v>2787</v>
      </c>
      <c r="V38" s="41">
        <f t="shared" si="5"/>
        <v>2787</v>
      </c>
      <c r="W38" s="41">
        <f t="shared" si="6"/>
        <v>100</v>
      </c>
      <c r="X38" s="41"/>
      <c r="Y38" s="40"/>
    </row>
    <row r="39" spans="1:25" s="39" customFormat="1" ht="59.45" customHeight="1">
      <c r="A39" s="46" t="s">
        <v>152</v>
      </c>
      <c r="B39" s="61" t="s">
        <v>90</v>
      </c>
      <c r="C39" s="44" t="s">
        <v>3</v>
      </c>
      <c r="D39" s="43"/>
      <c r="E39" s="13"/>
      <c r="F39" s="13">
        <v>9272.2000000000007</v>
      </c>
      <c r="G39" s="13"/>
      <c r="H39" s="13"/>
      <c r="I39" s="13"/>
      <c r="J39" s="13">
        <v>9272.2000000000007</v>
      </c>
      <c r="K39" s="13"/>
      <c r="L39" s="77"/>
      <c r="M39" s="77"/>
      <c r="N39" s="77">
        <v>9272.2377500000002</v>
      </c>
      <c r="O39" s="77"/>
      <c r="P39" s="77"/>
      <c r="Q39" s="77"/>
      <c r="R39" s="77">
        <v>9272.2377400000005</v>
      </c>
      <c r="S39" s="13"/>
      <c r="T39" s="43" t="s">
        <v>5</v>
      </c>
      <c r="U39" s="41">
        <f t="shared" si="4"/>
        <v>9272.2000000000007</v>
      </c>
      <c r="V39" s="41">
        <f t="shared" si="5"/>
        <v>9272.2377500000002</v>
      </c>
      <c r="W39" s="41">
        <f t="shared" si="6"/>
        <v>100.00040713099372</v>
      </c>
      <c r="X39" s="41"/>
      <c r="Y39" s="40"/>
    </row>
    <row r="40" spans="1:25" s="39" customFormat="1" ht="51" customHeight="1">
      <c r="A40" s="46" t="s">
        <v>153</v>
      </c>
      <c r="B40" s="61" t="s">
        <v>61</v>
      </c>
      <c r="C40" s="44" t="s">
        <v>3</v>
      </c>
      <c r="D40" s="43"/>
      <c r="E40" s="13"/>
      <c r="F40" s="13">
        <v>13167.5</v>
      </c>
      <c r="G40" s="13"/>
      <c r="H40" s="13"/>
      <c r="I40" s="13"/>
      <c r="J40" s="13">
        <v>13167.5</v>
      </c>
      <c r="K40" s="13"/>
      <c r="L40" s="77"/>
      <c r="M40" s="77"/>
      <c r="N40" s="77">
        <v>13167.629680000002</v>
      </c>
      <c r="O40" s="77"/>
      <c r="P40" s="77"/>
      <c r="Q40" s="77"/>
      <c r="R40" s="77">
        <v>13098.258290000002</v>
      </c>
      <c r="S40" s="13"/>
      <c r="T40" s="43" t="s">
        <v>5</v>
      </c>
      <c r="U40" s="41">
        <f t="shared" si="4"/>
        <v>13167.5</v>
      </c>
      <c r="V40" s="41">
        <f t="shared" si="5"/>
        <v>13167.629680000002</v>
      </c>
      <c r="W40" s="41">
        <f t="shared" si="6"/>
        <v>100.00098484906019</v>
      </c>
      <c r="X40" s="41"/>
      <c r="Y40" s="40"/>
    </row>
    <row r="41" spans="1:25" s="39" customFormat="1" ht="67.5" customHeight="1">
      <c r="A41" s="46" t="s">
        <v>89</v>
      </c>
      <c r="B41" s="61" t="s">
        <v>88</v>
      </c>
      <c r="C41" s="44" t="s">
        <v>3</v>
      </c>
      <c r="D41" s="43"/>
      <c r="E41" s="13">
        <v>565</v>
      </c>
      <c r="F41" s="13"/>
      <c r="G41" s="13"/>
      <c r="H41" s="13"/>
      <c r="I41" s="13">
        <v>565</v>
      </c>
      <c r="J41" s="13"/>
      <c r="K41" s="13"/>
      <c r="L41" s="77"/>
      <c r="M41" s="77">
        <v>509.12461999999999</v>
      </c>
      <c r="N41" s="77"/>
      <c r="O41" s="77"/>
      <c r="P41" s="77"/>
      <c r="Q41" s="77">
        <v>509.12461999999999</v>
      </c>
      <c r="R41" s="77"/>
      <c r="S41" s="13"/>
      <c r="T41" s="43" t="s">
        <v>5</v>
      </c>
      <c r="U41" s="41">
        <f t="shared" si="4"/>
        <v>565</v>
      </c>
      <c r="V41" s="41">
        <f t="shared" si="5"/>
        <v>509.12461999999999</v>
      </c>
      <c r="W41" s="41">
        <f t="shared" si="6"/>
        <v>90.110552212389379</v>
      </c>
      <c r="X41" s="41"/>
      <c r="Y41" s="40"/>
    </row>
    <row r="42" spans="1:25" s="39" customFormat="1" ht="113.25" customHeight="1">
      <c r="A42" s="46" t="s">
        <v>87</v>
      </c>
      <c r="B42" s="61" t="s">
        <v>86</v>
      </c>
      <c r="C42" s="44" t="s">
        <v>3</v>
      </c>
      <c r="D42" s="43"/>
      <c r="E42" s="13">
        <v>3875</v>
      </c>
      <c r="F42" s="13"/>
      <c r="G42" s="13"/>
      <c r="H42" s="13"/>
      <c r="I42" s="13">
        <v>3875</v>
      </c>
      <c r="J42" s="13"/>
      <c r="K42" s="77"/>
      <c r="L42" s="77"/>
      <c r="M42" s="77">
        <v>3875</v>
      </c>
      <c r="N42" s="77"/>
      <c r="O42" s="77"/>
      <c r="P42" s="77"/>
      <c r="Q42" s="77">
        <v>3875</v>
      </c>
      <c r="R42" s="77"/>
      <c r="S42" s="13"/>
      <c r="T42" s="43" t="s">
        <v>5</v>
      </c>
      <c r="U42" s="41">
        <f t="shared" si="4"/>
        <v>3875</v>
      </c>
      <c r="V42" s="41">
        <f t="shared" si="5"/>
        <v>3875</v>
      </c>
      <c r="W42" s="41">
        <f t="shared" si="6"/>
        <v>100</v>
      </c>
      <c r="X42" s="41"/>
      <c r="Y42" s="40"/>
    </row>
    <row r="43" spans="1:25" s="39" customFormat="1" ht="98.25" customHeight="1">
      <c r="A43" s="46" t="s">
        <v>85</v>
      </c>
      <c r="B43" s="61" t="s">
        <v>84</v>
      </c>
      <c r="C43" s="44" t="s">
        <v>3</v>
      </c>
      <c r="D43" s="43"/>
      <c r="E43" s="13">
        <v>5159.3</v>
      </c>
      <c r="F43" s="13"/>
      <c r="G43" s="13"/>
      <c r="H43" s="13"/>
      <c r="I43" s="13">
        <v>5159.3</v>
      </c>
      <c r="J43" s="13"/>
      <c r="K43" s="77"/>
      <c r="L43" s="77"/>
      <c r="M43" s="77">
        <v>5159.3</v>
      </c>
      <c r="N43" s="77"/>
      <c r="O43" s="77"/>
      <c r="P43" s="77"/>
      <c r="Q43" s="77">
        <v>4940.2797699999992</v>
      </c>
      <c r="R43" s="77"/>
      <c r="S43" s="13"/>
      <c r="T43" s="43" t="s">
        <v>5</v>
      </c>
      <c r="U43" s="41">
        <f t="shared" si="4"/>
        <v>5159.3</v>
      </c>
      <c r="V43" s="41">
        <f t="shared" si="5"/>
        <v>5159.3</v>
      </c>
      <c r="W43" s="41">
        <f t="shared" si="6"/>
        <v>100</v>
      </c>
      <c r="X43" s="41"/>
      <c r="Y43" s="40"/>
    </row>
    <row r="44" spans="1:25" s="39" customFormat="1" ht="51.75" customHeight="1">
      <c r="A44" s="46" t="s">
        <v>83</v>
      </c>
      <c r="B44" s="61" t="s">
        <v>82</v>
      </c>
      <c r="C44" s="44" t="s">
        <v>3</v>
      </c>
      <c r="D44" s="43"/>
      <c r="E44" s="13">
        <v>1410.2</v>
      </c>
      <c r="F44" s="13"/>
      <c r="G44" s="13"/>
      <c r="H44" s="13"/>
      <c r="I44" s="13">
        <v>1410.2</v>
      </c>
      <c r="J44" s="13"/>
      <c r="K44" s="77"/>
      <c r="L44" s="77"/>
      <c r="M44" s="77">
        <v>1409.27</v>
      </c>
      <c r="N44" s="77"/>
      <c r="O44" s="77"/>
      <c r="P44" s="77"/>
      <c r="Q44" s="77">
        <v>684.43</v>
      </c>
      <c r="R44" s="77"/>
      <c r="S44" s="13"/>
      <c r="T44" s="43" t="s">
        <v>5</v>
      </c>
      <c r="U44" s="41">
        <f t="shared" si="4"/>
        <v>1410.2</v>
      </c>
      <c r="V44" s="41">
        <f t="shared" si="5"/>
        <v>1409.27</v>
      </c>
      <c r="W44" s="41">
        <f t="shared" si="6"/>
        <v>99.934051907530844</v>
      </c>
      <c r="X44" s="41"/>
      <c r="Y44" s="40"/>
    </row>
    <row r="45" spans="1:25" s="39" customFormat="1" ht="81.75" customHeight="1">
      <c r="A45" s="46" t="s">
        <v>81</v>
      </c>
      <c r="B45" s="61" t="s">
        <v>53</v>
      </c>
      <c r="C45" s="44" t="s">
        <v>3</v>
      </c>
      <c r="D45" s="43"/>
      <c r="E45" s="13">
        <v>52568.7</v>
      </c>
      <c r="F45" s="13"/>
      <c r="G45" s="13"/>
      <c r="H45" s="13"/>
      <c r="I45" s="13">
        <v>52568.7</v>
      </c>
      <c r="J45" s="13"/>
      <c r="K45" s="77"/>
      <c r="L45" s="77"/>
      <c r="M45" s="77">
        <v>52568.7</v>
      </c>
      <c r="N45" s="77"/>
      <c r="O45" s="77"/>
      <c r="P45" s="77"/>
      <c r="Q45" s="77">
        <v>52568.7</v>
      </c>
      <c r="R45" s="77"/>
      <c r="S45" s="13"/>
      <c r="T45" s="43" t="s">
        <v>5</v>
      </c>
      <c r="U45" s="41">
        <f t="shared" si="4"/>
        <v>52568.7</v>
      </c>
      <c r="V45" s="41">
        <f t="shared" si="5"/>
        <v>52568.7</v>
      </c>
      <c r="W45" s="41">
        <f t="shared" si="6"/>
        <v>100</v>
      </c>
      <c r="X45" s="41"/>
      <c r="Y45" s="40"/>
    </row>
    <row r="46" spans="1:25" s="39" customFormat="1" ht="94.5" customHeight="1">
      <c r="A46" s="46" t="s">
        <v>80</v>
      </c>
      <c r="B46" s="61" t="s">
        <v>79</v>
      </c>
      <c r="C46" s="44" t="s">
        <v>3</v>
      </c>
      <c r="D46" s="43">
        <v>44320.1</v>
      </c>
      <c r="E46" s="13"/>
      <c r="F46" s="13"/>
      <c r="G46" s="13"/>
      <c r="H46" s="13">
        <v>44320.1</v>
      </c>
      <c r="I46" s="13"/>
      <c r="J46" s="13"/>
      <c r="K46" s="77"/>
      <c r="L46" s="77">
        <v>44320.1</v>
      </c>
      <c r="M46" s="77"/>
      <c r="N46" s="77"/>
      <c r="O46" s="77"/>
      <c r="P46" s="77">
        <v>43744.603569999992</v>
      </c>
      <c r="Q46" s="77"/>
      <c r="R46" s="77"/>
      <c r="S46" s="13"/>
      <c r="T46" s="43" t="s">
        <v>5</v>
      </c>
      <c r="U46" s="41">
        <f t="shared" si="4"/>
        <v>44320.1</v>
      </c>
      <c r="V46" s="41">
        <f t="shared" si="5"/>
        <v>44320.1</v>
      </c>
      <c r="W46" s="41">
        <f t="shared" si="6"/>
        <v>100</v>
      </c>
      <c r="X46" s="41"/>
      <c r="Y46" s="40"/>
    </row>
    <row r="47" spans="1:25" s="39" customFormat="1" ht="94.5" customHeight="1">
      <c r="A47" s="46" t="s">
        <v>78</v>
      </c>
      <c r="B47" s="61" t="s">
        <v>77</v>
      </c>
      <c r="C47" s="44" t="s">
        <v>3</v>
      </c>
      <c r="D47" s="43"/>
      <c r="E47" s="13">
        <v>2516.8000000000002</v>
      </c>
      <c r="F47" s="13">
        <v>764.5</v>
      </c>
      <c r="G47" s="13"/>
      <c r="H47" s="13"/>
      <c r="I47" s="13">
        <v>2516.8000000000002</v>
      </c>
      <c r="J47" s="13">
        <v>764.5</v>
      </c>
      <c r="K47" s="77"/>
      <c r="L47" s="77"/>
      <c r="M47" s="77">
        <v>2516.8000000000002</v>
      </c>
      <c r="N47" s="77">
        <v>757.14267000000007</v>
      </c>
      <c r="O47" s="77"/>
      <c r="P47" s="77"/>
      <c r="Q47" s="77">
        <v>1649.1485299999999</v>
      </c>
      <c r="R47" s="77">
        <v>678.48607000000004</v>
      </c>
      <c r="S47" s="13"/>
      <c r="T47" s="43" t="s">
        <v>5</v>
      </c>
      <c r="U47" s="41">
        <f t="shared" si="4"/>
        <v>3281.3</v>
      </c>
      <c r="V47" s="41">
        <f t="shared" si="5"/>
        <v>3273.9426700000004</v>
      </c>
      <c r="W47" s="41">
        <f t="shared" si="6"/>
        <v>99.775780026209134</v>
      </c>
      <c r="X47" s="41"/>
      <c r="Y47" s="40"/>
    </row>
    <row r="48" spans="1:25" s="39" customFormat="1" ht="213.75" customHeight="1">
      <c r="A48" s="46" t="s">
        <v>76</v>
      </c>
      <c r="B48" s="61" t="s">
        <v>75</v>
      </c>
      <c r="C48" s="44" t="s">
        <v>3</v>
      </c>
      <c r="D48" s="43"/>
      <c r="E48" s="13">
        <v>86539.5</v>
      </c>
      <c r="F48" s="13"/>
      <c r="G48" s="13"/>
      <c r="H48" s="13"/>
      <c r="I48" s="13">
        <v>86539.5</v>
      </c>
      <c r="J48" s="13"/>
      <c r="K48" s="77"/>
      <c r="L48" s="77"/>
      <c r="M48" s="77">
        <f>57914.58466+28625</f>
        <v>86539.584659999993</v>
      </c>
      <c r="N48" s="77"/>
      <c r="O48" s="77"/>
      <c r="P48" s="77"/>
      <c r="Q48" s="77">
        <v>28973.490810000003</v>
      </c>
      <c r="R48" s="77"/>
      <c r="S48" s="13"/>
      <c r="T48" s="43" t="s">
        <v>5</v>
      </c>
      <c r="U48" s="41">
        <f t="shared" si="4"/>
        <v>86539.5</v>
      </c>
      <c r="V48" s="41">
        <f t="shared" si="5"/>
        <v>86539.584659999993</v>
      </c>
      <c r="W48" s="41">
        <f t="shared" si="6"/>
        <v>100.0000978281594</v>
      </c>
      <c r="X48" s="41"/>
      <c r="Y48" s="40"/>
    </row>
    <row r="49" spans="1:25" s="39" customFormat="1" ht="120.75" customHeight="1">
      <c r="A49" s="46" t="s">
        <v>74</v>
      </c>
      <c r="B49" s="61" t="s">
        <v>73</v>
      </c>
      <c r="C49" s="44" t="s">
        <v>3</v>
      </c>
      <c r="D49" s="43"/>
      <c r="E49" s="13"/>
      <c r="F49" s="13">
        <v>1368.1</v>
      </c>
      <c r="G49" s="13"/>
      <c r="H49" s="13"/>
      <c r="I49" s="13"/>
      <c r="J49" s="13">
        <v>1368.1</v>
      </c>
      <c r="K49" s="77"/>
      <c r="L49" s="77"/>
      <c r="M49" s="77"/>
      <c r="N49" s="77">
        <v>1367.7041199999999</v>
      </c>
      <c r="O49" s="77"/>
      <c r="P49" s="77"/>
      <c r="Q49" s="77"/>
      <c r="R49" s="77">
        <v>1166.4852700000001</v>
      </c>
      <c r="S49" s="13"/>
      <c r="T49" s="43" t="s">
        <v>5</v>
      </c>
      <c r="U49" s="41">
        <f t="shared" si="4"/>
        <v>1368.1</v>
      </c>
      <c r="V49" s="41">
        <f t="shared" si="5"/>
        <v>1367.7041199999999</v>
      </c>
      <c r="W49" s="41">
        <f t="shared" si="6"/>
        <v>99.971063518748622</v>
      </c>
      <c r="X49" s="41"/>
      <c r="Y49" s="40"/>
    </row>
    <row r="50" spans="1:25" ht="21" customHeight="1">
      <c r="A50" s="21"/>
      <c r="B50" s="20" t="s">
        <v>2</v>
      </c>
      <c r="C50" s="18"/>
      <c r="D50" s="19">
        <f t="shared" ref="D50:G50" si="15">D26+D27+D32+D41+D42+D43+D44+D45+D46+D47+D48+D49</f>
        <v>91146.799999999988</v>
      </c>
      <c r="E50" s="19">
        <f t="shared" si="15"/>
        <v>751936.4</v>
      </c>
      <c r="F50" s="19">
        <f t="shared" si="15"/>
        <v>184963</v>
      </c>
      <c r="G50" s="19">
        <f t="shared" si="15"/>
        <v>132.1</v>
      </c>
      <c r="H50" s="19">
        <f t="shared" ref="H50:S50" si="16">H26+H27+H32+H41+H42+H43+H44+H45+H46+H47+H48+H49</f>
        <v>91146.799999999988</v>
      </c>
      <c r="I50" s="19">
        <f t="shared" si="16"/>
        <v>751936.4</v>
      </c>
      <c r="J50" s="19">
        <f t="shared" si="16"/>
        <v>184963</v>
      </c>
      <c r="K50" s="19">
        <f t="shared" si="16"/>
        <v>132.1</v>
      </c>
      <c r="L50" s="19">
        <f t="shared" si="16"/>
        <v>91146.798589999991</v>
      </c>
      <c r="M50" s="19">
        <f t="shared" si="16"/>
        <v>751879.63501000009</v>
      </c>
      <c r="N50" s="19">
        <f t="shared" si="16"/>
        <v>184203.23342</v>
      </c>
      <c r="O50" s="19">
        <f t="shared" si="16"/>
        <v>132.04941000000002</v>
      </c>
      <c r="P50" s="19">
        <f t="shared" si="16"/>
        <v>85308.676719999989</v>
      </c>
      <c r="Q50" s="19">
        <f t="shared" si="16"/>
        <v>747715.80059999996</v>
      </c>
      <c r="R50" s="19">
        <f t="shared" si="16"/>
        <v>185302.95043</v>
      </c>
      <c r="S50" s="19">
        <f t="shared" si="16"/>
        <v>132.04941000000002</v>
      </c>
      <c r="T50" s="18"/>
      <c r="U50" s="41">
        <f t="shared" si="4"/>
        <v>1028178.2999999999</v>
      </c>
      <c r="V50" s="41">
        <f t="shared" si="5"/>
        <v>1027361.71643</v>
      </c>
      <c r="W50" s="41">
        <f t="shared" si="6"/>
        <v>99.920579575546384</v>
      </c>
      <c r="X50" s="11"/>
      <c r="Y50" s="4"/>
    </row>
    <row r="51" spans="1:25" s="10" customFormat="1" ht="32.25" customHeight="1">
      <c r="A51" s="38"/>
      <c r="B51" s="33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41">
        <f t="shared" si="4"/>
        <v>0</v>
      </c>
      <c r="V51" s="41">
        <f t="shared" si="5"/>
        <v>0</v>
      </c>
      <c r="W51" s="41" t="e">
        <f t="shared" si="6"/>
        <v>#DIV/0!</v>
      </c>
      <c r="X51" s="11"/>
      <c r="Y51" s="4"/>
    </row>
    <row r="52" spans="1:25" ht="32.25" customHeight="1">
      <c r="A52" s="30" t="s">
        <v>71</v>
      </c>
      <c r="B52" s="29" t="s">
        <v>70</v>
      </c>
      <c r="C52" s="27"/>
      <c r="D52" s="31">
        <f>D53</f>
        <v>0</v>
      </c>
      <c r="E52" s="31">
        <f t="shared" ref="E52:S52" si="17">E53</f>
        <v>0</v>
      </c>
      <c r="F52" s="31">
        <f t="shared" si="17"/>
        <v>81139.7</v>
      </c>
      <c r="G52" s="31">
        <f t="shared" si="17"/>
        <v>0</v>
      </c>
      <c r="H52" s="31">
        <f>H53</f>
        <v>0</v>
      </c>
      <c r="I52" s="31">
        <f t="shared" si="17"/>
        <v>0</v>
      </c>
      <c r="J52" s="31">
        <f t="shared" si="17"/>
        <v>81139.7</v>
      </c>
      <c r="K52" s="31">
        <f t="shared" si="17"/>
        <v>0</v>
      </c>
      <c r="L52" s="31">
        <f t="shared" si="17"/>
        <v>0</v>
      </c>
      <c r="M52" s="31">
        <f t="shared" si="17"/>
        <v>0</v>
      </c>
      <c r="N52" s="31">
        <f t="shared" si="17"/>
        <v>81139.647460000007</v>
      </c>
      <c r="O52" s="31">
        <f t="shared" si="17"/>
        <v>0</v>
      </c>
      <c r="P52" s="31">
        <f t="shared" si="17"/>
        <v>0</v>
      </c>
      <c r="Q52" s="31">
        <f t="shared" si="17"/>
        <v>0</v>
      </c>
      <c r="R52" s="31">
        <f t="shared" si="17"/>
        <v>80561.228140000007</v>
      </c>
      <c r="S52" s="31">
        <f t="shared" si="17"/>
        <v>0</v>
      </c>
      <c r="T52" s="27"/>
      <c r="U52" s="41">
        <f t="shared" si="4"/>
        <v>81139.7</v>
      </c>
      <c r="V52" s="41">
        <f t="shared" si="5"/>
        <v>81139.647460000007</v>
      </c>
      <c r="W52" s="41">
        <f t="shared" si="6"/>
        <v>99.999935247480593</v>
      </c>
      <c r="X52" s="11"/>
      <c r="Y52" s="4"/>
    </row>
    <row r="53" spans="1:25" s="39" customFormat="1" ht="37.700000000000003" customHeight="1">
      <c r="A53" s="46" t="s">
        <v>69</v>
      </c>
      <c r="B53" s="61" t="s">
        <v>50</v>
      </c>
      <c r="C53" s="44" t="s">
        <v>3</v>
      </c>
      <c r="D53" s="13"/>
      <c r="E53" s="13"/>
      <c r="F53" s="13">
        <v>81139.7</v>
      </c>
      <c r="G53" s="13"/>
      <c r="H53" s="13"/>
      <c r="I53" s="13"/>
      <c r="J53" s="13">
        <v>81139.7</v>
      </c>
      <c r="K53" s="13"/>
      <c r="L53" s="13"/>
      <c r="M53" s="13"/>
      <c r="N53" s="77">
        <v>81139.647460000007</v>
      </c>
      <c r="O53" s="77"/>
      <c r="P53" s="77"/>
      <c r="Q53" s="77"/>
      <c r="R53" s="77">
        <v>80561.228140000007</v>
      </c>
      <c r="S53" s="13"/>
      <c r="T53" s="43" t="s">
        <v>5</v>
      </c>
      <c r="U53" s="41">
        <f t="shared" si="4"/>
        <v>81139.7</v>
      </c>
      <c r="V53" s="41">
        <f t="shared" si="5"/>
        <v>81139.647460000007</v>
      </c>
      <c r="W53" s="41">
        <f t="shared" si="6"/>
        <v>99.999935247480593</v>
      </c>
      <c r="X53" s="41"/>
      <c r="Y53" s="40"/>
    </row>
    <row r="54" spans="1:25" ht="42.75" customHeight="1">
      <c r="A54" s="30" t="s">
        <v>68</v>
      </c>
      <c r="B54" s="29" t="s">
        <v>32</v>
      </c>
      <c r="C54" s="27"/>
      <c r="D54" s="31">
        <f>D55+D56+D57+D58+D59</f>
        <v>0</v>
      </c>
      <c r="E54" s="31">
        <f t="shared" ref="E54:G54" si="18">E55+E56+E57+E58+E59</f>
        <v>0</v>
      </c>
      <c r="F54" s="31">
        <f t="shared" si="18"/>
        <v>24837.200000000001</v>
      </c>
      <c r="G54" s="31">
        <f t="shared" si="18"/>
        <v>0</v>
      </c>
      <c r="H54" s="31">
        <f>H55+H56+H57+H58+H59</f>
        <v>0</v>
      </c>
      <c r="I54" s="31">
        <f t="shared" ref="I54:S54" si="19">I55+I56+I57+I58+I59</f>
        <v>0</v>
      </c>
      <c r="J54" s="31">
        <f t="shared" si="19"/>
        <v>24837.200000000001</v>
      </c>
      <c r="K54" s="31">
        <f t="shared" si="19"/>
        <v>0</v>
      </c>
      <c r="L54" s="31">
        <f t="shared" si="19"/>
        <v>0</v>
      </c>
      <c r="M54" s="31">
        <f t="shared" si="19"/>
        <v>0</v>
      </c>
      <c r="N54" s="31">
        <f t="shared" si="19"/>
        <v>24837.271209999999</v>
      </c>
      <c r="O54" s="31">
        <f t="shared" si="19"/>
        <v>0</v>
      </c>
      <c r="P54" s="31">
        <f t="shared" si="19"/>
        <v>0</v>
      </c>
      <c r="Q54" s="31">
        <f t="shared" si="19"/>
        <v>0</v>
      </c>
      <c r="R54" s="31">
        <f t="shared" si="19"/>
        <v>24608.338960000001</v>
      </c>
      <c r="S54" s="31">
        <f t="shared" si="19"/>
        <v>0</v>
      </c>
      <c r="T54" s="27"/>
      <c r="U54" s="41">
        <f t="shared" si="4"/>
        <v>24837.200000000001</v>
      </c>
      <c r="V54" s="41">
        <f t="shared" si="5"/>
        <v>24837.271209999999</v>
      </c>
      <c r="W54" s="41">
        <f t="shared" si="6"/>
        <v>100.00028670703622</v>
      </c>
      <c r="X54" s="11"/>
      <c r="Y54" s="4"/>
    </row>
    <row r="55" spans="1:25" s="39" customFormat="1" ht="45.2" customHeight="1">
      <c r="A55" s="46" t="s">
        <v>67</v>
      </c>
      <c r="B55" s="61" t="s">
        <v>66</v>
      </c>
      <c r="C55" s="44" t="s">
        <v>3</v>
      </c>
      <c r="D55" s="13"/>
      <c r="E55" s="13"/>
      <c r="F55" s="13">
        <v>4252.6000000000004</v>
      </c>
      <c r="G55" s="13"/>
      <c r="H55" s="13"/>
      <c r="I55" s="13"/>
      <c r="J55" s="13">
        <v>4252.6000000000004</v>
      </c>
      <c r="K55" s="13"/>
      <c r="L55" s="77"/>
      <c r="M55" s="77"/>
      <c r="N55" s="77">
        <v>4252.6466399999999</v>
      </c>
      <c r="O55" s="77"/>
      <c r="P55" s="77"/>
      <c r="Q55" s="77"/>
      <c r="R55" s="77">
        <v>4192.9754499999999</v>
      </c>
      <c r="S55" s="13"/>
      <c r="T55" s="43" t="s">
        <v>5</v>
      </c>
      <c r="U55" s="41">
        <f t="shared" si="4"/>
        <v>4252.6000000000004</v>
      </c>
      <c r="V55" s="41">
        <f t="shared" si="5"/>
        <v>4252.6466399999999</v>
      </c>
      <c r="W55" s="41">
        <f t="shared" si="6"/>
        <v>100.00109674081736</v>
      </c>
      <c r="X55" s="41"/>
      <c r="Y55" s="40"/>
    </row>
    <row r="56" spans="1:25" s="39" customFormat="1" ht="45.2" customHeight="1">
      <c r="A56" s="46" t="s">
        <v>65</v>
      </c>
      <c r="B56" s="61" t="s">
        <v>64</v>
      </c>
      <c r="C56" s="44" t="s">
        <v>3</v>
      </c>
      <c r="D56" s="13"/>
      <c r="E56" s="13"/>
      <c r="F56" s="13">
        <v>230.1</v>
      </c>
      <c r="G56" s="13"/>
      <c r="H56" s="13"/>
      <c r="I56" s="13"/>
      <c r="J56" s="13">
        <v>230.1</v>
      </c>
      <c r="K56" s="13"/>
      <c r="L56" s="77"/>
      <c r="M56" s="77"/>
      <c r="N56" s="77">
        <v>230.09399999999999</v>
      </c>
      <c r="O56" s="77"/>
      <c r="P56" s="77"/>
      <c r="Q56" s="77"/>
      <c r="R56" s="77">
        <v>226.08788000000001</v>
      </c>
      <c r="S56" s="13"/>
      <c r="T56" s="43" t="s">
        <v>5</v>
      </c>
      <c r="U56" s="41">
        <f t="shared" si="4"/>
        <v>230.1</v>
      </c>
      <c r="V56" s="41">
        <f t="shared" si="5"/>
        <v>230.09399999999999</v>
      </c>
      <c r="W56" s="41">
        <f t="shared" si="6"/>
        <v>99.997392438070406</v>
      </c>
      <c r="X56" s="41"/>
      <c r="Y56" s="40"/>
    </row>
    <row r="57" spans="1:25" s="39" customFormat="1" ht="39" customHeight="1">
      <c r="A57" s="46" t="s">
        <v>63</v>
      </c>
      <c r="B57" s="61" t="s">
        <v>62</v>
      </c>
      <c r="C57" s="44" t="s">
        <v>3</v>
      </c>
      <c r="D57" s="13"/>
      <c r="E57" s="13"/>
      <c r="F57" s="13">
        <v>20.3</v>
      </c>
      <c r="G57" s="13"/>
      <c r="H57" s="13"/>
      <c r="I57" s="13"/>
      <c r="J57" s="13">
        <v>20.3</v>
      </c>
      <c r="K57" s="13"/>
      <c r="L57" s="77"/>
      <c r="M57" s="77"/>
      <c r="N57" s="77">
        <v>20.3232</v>
      </c>
      <c r="O57" s="77"/>
      <c r="P57" s="77"/>
      <c r="Q57" s="77"/>
      <c r="R57" s="77">
        <v>18.577110000000001</v>
      </c>
      <c r="S57" s="13"/>
      <c r="T57" s="43" t="s">
        <v>5</v>
      </c>
      <c r="U57" s="41">
        <f t="shared" si="4"/>
        <v>20.3</v>
      </c>
      <c r="V57" s="41">
        <f t="shared" si="5"/>
        <v>20.3232</v>
      </c>
      <c r="W57" s="41">
        <f t="shared" si="6"/>
        <v>100.11428571428571</v>
      </c>
      <c r="X57" s="41"/>
      <c r="Y57" s="40"/>
    </row>
    <row r="58" spans="1:25" s="39" customFormat="1" ht="39" customHeight="1">
      <c r="A58" s="46" t="s">
        <v>60</v>
      </c>
      <c r="B58" s="61" t="s">
        <v>61</v>
      </c>
      <c r="C58" s="44" t="s">
        <v>3</v>
      </c>
      <c r="D58" s="13"/>
      <c r="E58" s="13"/>
      <c r="F58" s="13">
        <v>318.2</v>
      </c>
      <c r="G58" s="13"/>
      <c r="H58" s="13"/>
      <c r="I58" s="13"/>
      <c r="J58" s="13">
        <v>318.2</v>
      </c>
      <c r="K58" s="13"/>
      <c r="L58" s="77"/>
      <c r="M58" s="77"/>
      <c r="N58" s="77">
        <v>318.26585</v>
      </c>
      <c r="O58" s="77"/>
      <c r="P58" s="77"/>
      <c r="Q58" s="77"/>
      <c r="R58" s="77">
        <v>318.26585</v>
      </c>
      <c r="S58" s="13"/>
      <c r="T58" s="43" t="s">
        <v>5</v>
      </c>
      <c r="U58" s="41">
        <f t="shared" si="4"/>
        <v>318.2</v>
      </c>
      <c r="V58" s="41">
        <f t="shared" si="5"/>
        <v>318.26585</v>
      </c>
      <c r="W58" s="41">
        <f t="shared" si="6"/>
        <v>100.02069453174104</v>
      </c>
      <c r="X58" s="41"/>
      <c r="Y58" s="40"/>
    </row>
    <row r="59" spans="1:25" s="39" customFormat="1" ht="52.5" customHeight="1">
      <c r="A59" s="46" t="s">
        <v>58</v>
      </c>
      <c r="B59" s="61" t="s">
        <v>59</v>
      </c>
      <c r="C59" s="44" t="s">
        <v>3</v>
      </c>
      <c r="D59" s="13"/>
      <c r="E59" s="13"/>
      <c r="F59" s="13">
        <v>20016</v>
      </c>
      <c r="G59" s="13"/>
      <c r="H59" s="13"/>
      <c r="I59" s="13"/>
      <c r="J59" s="13">
        <v>20016</v>
      </c>
      <c r="K59" s="13"/>
      <c r="L59" s="77"/>
      <c r="M59" s="77"/>
      <c r="N59" s="77">
        <v>20015.94152</v>
      </c>
      <c r="O59" s="77"/>
      <c r="P59" s="77"/>
      <c r="Q59" s="77"/>
      <c r="R59" s="77">
        <v>19852.432670000002</v>
      </c>
      <c r="S59" s="13"/>
      <c r="T59" s="43" t="s">
        <v>5</v>
      </c>
      <c r="U59" s="41">
        <f t="shared" si="4"/>
        <v>20016</v>
      </c>
      <c r="V59" s="41">
        <f t="shared" si="5"/>
        <v>20015.94152</v>
      </c>
      <c r="W59" s="41">
        <f t="shared" si="6"/>
        <v>99.999707833733027</v>
      </c>
      <c r="X59" s="41"/>
      <c r="Y59" s="40"/>
    </row>
    <row r="60" spans="1:25" s="39" customFormat="1" ht="100.5" customHeight="1">
      <c r="A60" s="46" t="s">
        <v>57</v>
      </c>
      <c r="B60" s="61" t="s">
        <v>56</v>
      </c>
      <c r="C60" s="44" t="s">
        <v>3</v>
      </c>
      <c r="D60" s="13"/>
      <c r="E60" s="13">
        <v>316.60000000000002</v>
      </c>
      <c r="F60" s="13"/>
      <c r="G60" s="13"/>
      <c r="H60" s="13"/>
      <c r="I60" s="13">
        <v>316.60000000000002</v>
      </c>
      <c r="J60" s="13"/>
      <c r="K60" s="13"/>
      <c r="L60" s="77"/>
      <c r="M60" s="77">
        <v>316.60000000000002</v>
      </c>
      <c r="N60" s="77"/>
      <c r="O60" s="77"/>
      <c r="P60" s="77"/>
      <c r="Q60" s="77">
        <v>311.14544000000001</v>
      </c>
      <c r="R60" s="77">
        <v>0</v>
      </c>
      <c r="S60" s="13"/>
      <c r="T60" s="43" t="s">
        <v>5</v>
      </c>
      <c r="U60" s="41">
        <f t="shared" si="4"/>
        <v>316.60000000000002</v>
      </c>
      <c r="V60" s="41">
        <f t="shared" si="5"/>
        <v>316.60000000000002</v>
      </c>
      <c r="W60" s="41">
        <f t="shared" si="6"/>
        <v>100</v>
      </c>
      <c r="X60" s="41"/>
      <c r="Y60" s="40"/>
    </row>
    <row r="61" spans="1:25" s="39" customFormat="1" ht="42" customHeight="1">
      <c r="A61" s="46" t="s">
        <v>54</v>
      </c>
      <c r="B61" s="61" t="s">
        <v>55</v>
      </c>
      <c r="C61" s="44" t="s">
        <v>3</v>
      </c>
      <c r="D61" s="13"/>
      <c r="E61" s="13"/>
      <c r="F61" s="13">
        <v>7444.9</v>
      </c>
      <c r="G61" s="13"/>
      <c r="H61" s="13"/>
      <c r="I61" s="13"/>
      <c r="J61" s="13">
        <v>7444.9</v>
      </c>
      <c r="K61" s="13"/>
      <c r="L61" s="77"/>
      <c r="M61" s="77"/>
      <c r="N61" s="77">
        <v>7444.9102400000002</v>
      </c>
      <c r="O61" s="77"/>
      <c r="P61" s="77"/>
      <c r="Q61" s="77"/>
      <c r="R61" s="77">
        <v>7444.9102599999997</v>
      </c>
      <c r="S61" s="13"/>
      <c r="T61" s="43" t="s">
        <v>5</v>
      </c>
      <c r="U61" s="41">
        <f t="shared" si="4"/>
        <v>7444.9</v>
      </c>
      <c r="V61" s="41">
        <f t="shared" si="5"/>
        <v>7444.9102400000002</v>
      </c>
      <c r="W61" s="41">
        <f t="shared" si="6"/>
        <v>100.00013754382195</v>
      </c>
      <c r="X61" s="41"/>
      <c r="Y61" s="40"/>
    </row>
    <row r="62" spans="1:25" s="39" customFormat="1" ht="81.75" customHeight="1">
      <c r="A62" s="46" t="s">
        <v>154</v>
      </c>
      <c r="B62" s="61" t="s">
        <v>53</v>
      </c>
      <c r="C62" s="44" t="s">
        <v>3</v>
      </c>
      <c r="D62" s="13"/>
      <c r="E62" s="13">
        <v>670</v>
      </c>
      <c r="F62" s="13"/>
      <c r="G62" s="13"/>
      <c r="H62" s="13"/>
      <c r="I62" s="13">
        <v>670</v>
      </c>
      <c r="J62" s="13"/>
      <c r="K62" s="13"/>
      <c r="L62" s="13"/>
      <c r="M62" s="77">
        <v>670</v>
      </c>
      <c r="N62" s="77"/>
      <c r="O62" s="77"/>
      <c r="P62" s="77"/>
      <c r="Q62" s="77">
        <v>670</v>
      </c>
      <c r="R62" s="77"/>
      <c r="S62" s="13"/>
      <c r="T62" s="43" t="s">
        <v>5</v>
      </c>
      <c r="U62" s="41">
        <f t="shared" si="4"/>
        <v>670</v>
      </c>
      <c r="V62" s="41">
        <f t="shared" si="5"/>
        <v>670</v>
      </c>
      <c r="W62" s="41">
        <f t="shared" si="6"/>
        <v>100</v>
      </c>
      <c r="X62" s="41"/>
      <c r="Y62" s="40"/>
    </row>
    <row r="63" spans="1:25" ht="21" customHeight="1">
      <c r="A63" s="21"/>
      <c r="B63" s="20" t="s">
        <v>2</v>
      </c>
      <c r="C63" s="18"/>
      <c r="D63" s="19">
        <f t="shared" ref="D63:G63" si="20">D52+D54+D60+D61+D62</f>
        <v>0</v>
      </c>
      <c r="E63" s="19">
        <f t="shared" si="20"/>
        <v>986.6</v>
      </c>
      <c r="F63" s="19">
        <f t="shared" si="20"/>
        <v>113421.79999999999</v>
      </c>
      <c r="G63" s="19">
        <f t="shared" si="20"/>
        <v>0</v>
      </c>
      <c r="H63" s="19">
        <f t="shared" ref="H63:S63" si="21">H52+H54+H60+H61+H62</f>
        <v>0</v>
      </c>
      <c r="I63" s="19">
        <f t="shared" si="21"/>
        <v>986.6</v>
      </c>
      <c r="J63" s="19">
        <f t="shared" si="21"/>
        <v>113421.79999999999</v>
      </c>
      <c r="K63" s="19">
        <f t="shared" si="21"/>
        <v>0</v>
      </c>
      <c r="L63" s="19">
        <f t="shared" si="21"/>
        <v>0</v>
      </c>
      <c r="M63" s="19">
        <f t="shared" si="21"/>
        <v>986.6</v>
      </c>
      <c r="N63" s="19">
        <f t="shared" si="21"/>
        <v>113421.82891000001</v>
      </c>
      <c r="O63" s="19">
        <f t="shared" si="21"/>
        <v>0</v>
      </c>
      <c r="P63" s="19">
        <f t="shared" si="21"/>
        <v>0</v>
      </c>
      <c r="Q63" s="19">
        <f t="shared" si="21"/>
        <v>981.14544000000001</v>
      </c>
      <c r="R63" s="19">
        <f t="shared" si="21"/>
        <v>112614.47736000002</v>
      </c>
      <c r="S63" s="19">
        <f t="shared" si="21"/>
        <v>0</v>
      </c>
      <c r="T63" s="18"/>
      <c r="U63" s="41">
        <f t="shared" si="4"/>
        <v>114408.4</v>
      </c>
      <c r="V63" s="41">
        <f t="shared" si="5"/>
        <v>114408.42891000002</v>
      </c>
      <c r="W63" s="41">
        <f t="shared" si="6"/>
        <v>100.00002526912361</v>
      </c>
      <c r="X63" s="11"/>
      <c r="Y63" s="4"/>
    </row>
    <row r="64" spans="1:25" s="10" customFormat="1" ht="21" customHeight="1">
      <c r="A64" s="17"/>
      <c r="B64" s="37" t="s">
        <v>52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78"/>
      <c r="N64" s="78"/>
      <c r="O64" s="78"/>
      <c r="P64" s="78"/>
      <c r="Q64" s="78"/>
      <c r="R64" s="78"/>
      <c r="S64" s="15"/>
      <c r="T64" s="15"/>
      <c r="U64" s="41">
        <f t="shared" si="4"/>
        <v>0</v>
      </c>
      <c r="V64" s="41">
        <f t="shared" si="5"/>
        <v>0</v>
      </c>
      <c r="W64" s="41" t="e">
        <f t="shared" si="6"/>
        <v>#DIV/0!</v>
      </c>
      <c r="X64" s="11"/>
      <c r="Y64" s="4"/>
    </row>
    <row r="65" spans="1:25" s="39" customFormat="1" ht="27.75" customHeight="1">
      <c r="A65" s="46" t="s">
        <v>51</v>
      </c>
      <c r="B65" s="61" t="s">
        <v>50</v>
      </c>
      <c r="C65" s="44" t="s">
        <v>3</v>
      </c>
      <c r="D65" s="43"/>
      <c r="E65" s="43"/>
      <c r="F65" s="13">
        <v>4831.7</v>
      </c>
      <c r="G65" s="13"/>
      <c r="H65" s="13"/>
      <c r="I65" s="13"/>
      <c r="J65" s="13">
        <v>4831.7</v>
      </c>
      <c r="K65" s="13"/>
      <c r="L65" s="13"/>
      <c r="M65" s="77"/>
      <c r="N65" s="77">
        <v>4831.6519800000005</v>
      </c>
      <c r="O65" s="77"/>
      <c r="P65" s="77"/>
      <c r="Q65" s="77"/>
      <c r="R65" s="77">
        <v>5076.19578</v>
      </c>
      <c r="S65" s="13"/>
      <c r="T65" s="43" t="s">
        <v>5</v>
      </c>
      <c r="U65" s="41">
        <f t="shared" si="4"/>
        <v>4831.7</v>
      </c>
      <c r="V65" s="41">
        <f t="shared" si="5"/>
        <v>4831.6519800000005</v>
      </c>
      <c r="W65" s="41">
        <f t="shared" si="6"/>
        <v>99.999006146904833</v>
      </c>
      <c r="X65" s="41"/>
      <c r="Y65" s="40"/>
    </row>
    <row r="66" spans="1:25" s="39" customFormat="1" ht="54" customHeight="1">
      <c r="A66" s="46" t="s">
        <v>49</v>
      </c>
      <c r="B66" s="61" t="s">
        <v>48</v>
      </c>
      <c r="C66" s="44" t="s">
        <v>3</v>
      </c>
      <c r="D66" s="43"/>
      <c r="E66" s="43">
        <v>2434.1</v>
      </c>
      <c r="F66" s="13">
        <v>396.3</v>
      </c>
      <c r="G66" s="13"/>
      <c r="H66" s="13"/>
      <c r="I66" s="13">
        <v>2434.1</v>
      </c>
      <c r="J66" s="13">
        <v>396.3</v>
      </c>
      <c r="K66" s="13"/>
      <c r="L66" s="13"/>
      <c r="M66" s="77">
        <v>2434.1</v>
      </c>
      <c r="N66" s="77">
        <v>396.3</v>
      </c>
      <c r="O66" s="77"/>
      <c r="P66" s="77"/>
      <c r="Q66" s="77">
        <v>2434.1</v>
      </c>
      <c r="R66" s="77">
        <v>396.3</v>
      </c>
      <c r="S66" s="13"/>
      <c r="T66" s="43" t="s">
        <v>5</v>
      </c>
      <c r="U66" s="41">
        <f t="shared" si="4"/>
        <v>2830.4</v>
      </c>
      <c r="V66" s="41">
        <f t="shared" si="5"/>
        <v>2830.4</v>
      </c>
      <c r="W66" s="41">
        <f t="shared" si="6"/>
        <v>100</v>
      </c>
      <c r="X66" s="41"/>
      <c r="Y66" s="40"/>
    </row>
    <row r="67" spans="1:25" s="39" customFormat="1" ht="62.25" customHeight="1">
      <c r="A67" s="46" t="s">
        <v>47</v>
      </c>
      <c r="B67" s="61" t="s">
        <v>46</v>
      </c>
      <c r="C67" s="44" t="s">
        <v>3</v>
      </c>
      <c r="D67" s="43"/>
      <c r="E67" s="43">
        <v>3171.1</v>
      </c>
      <c r="F67" s="13">
        <v>1448.6</v>
      </c>
      <c r="G67" s="13"/>
      <c r="H67" s="13"/>
      <c r="I67" s="13">
        <v>3171.1</v>
      </c>
      <c r="J67" s="13">
        <v>1448.6</v>
      </c>
      <c r="K67" s="13"/>
      <c r="L67" s="13"/>
      <c r="M67" s="77">
        <v>3171.1</v>
      </c>
      <c r="N67" s="77">
        <v>1448.57</v>
      </c>
      <c r="O67" s="77"/>
      <c r="P67" s="77"/>
      <c r="Q67" s="77">
        <v>3171.1</v>
      </c>
      <c r="R67" s="77">
        <v>1448.57</v>
      </c>
      <c r="S67" s="13"/>
      <c r="T67" s="43" t="s">
        <v>5</v>
      </c>
      <c r="U67" s="41">
        <f t="shared" si="4"/>
        <v>4619.7</v>
      </c>
      <c r="V67" s="41">
        <f t="shared" si="5"/>
        <v>4619.67</v>
      </c>
      <c r="W67" s="41">
        <f t="shared" si="6"/>
        <v>99.999350607182294</v>
      </c>
      <c r="X67" s="41"/>
      <c r="Y67" s="40"/>
    </row>
    <row r="68" spans="1:25" ht="45.2" customHeight="1">
      <c r="A68" s="30" t="s">
        <v>45</v>
      </c>
      <c r="B68" s="29" t="s">
        <v>32</v>
      </c>
      <c r="C68" s="27"/>
      <c r="D68" s="27">
        <f>D69+D70+D71</f>
        <v>0</v>
      </c>
      <c r="E68" s="27">
        <f t="shared" ref="E68:G68" si="22">E69+E70+E71</f>
        <v>0</v>
      </c>
      <c r="F68" s="31">
        <f t="shared" si="22"/>
        <v>8443.3000000000011</v>
      </c>
      <c r="G68" s="31">
        <f t="shared" si="22"/>
        <v>58</v>
      </c>
      <c r="H68" s="31">
        <f>H69+H70+H71</f>
        <v>0</v>
      </c>
      <c r="I68" s="31">
        <f t="shared" ref="I68:S68" si="23">I69+I70+I71</f>
        <v>0</v>
      </c>
      <c r="J68" s="31">
        <f t="shared" si="23"/>
        <v>8443.3000000000011</v>
      </c>
      <c r="K68" s="31">
        <f t="shared" si="23"/>
        <v>58</v>
      </c>
      <c r="L68" s="31">
        <f t="shared" si="23"/>
        <v>0</v>
      </c>
      <c r="M68" s="31">
        <f t="shared" si="23"/>
        <v>0</v>
      </c>
      <c r="N68" s="31">
        <f t="shared" si="23"/>
        <v>8443.235920000001</v>
      </c>
      <c r="O68" s="31">
        <f t="shared" si="23"/>
        <v>58.119720000000001</v>
      </c>
      <c r="P68" s="31">
        <f t="shared" si="23"/>
        <v>0</v>
      </c>
      <c r="Q68" s="31">
        <f t="shared" si="23"/>
        <v>0</v>
      </c>
      <c r="R68" s="31">
        <f t="shared" si="23"/>
        <v>8443.2351699999999</v>
      </c>
      <c r="S68" s="31">
        <f t="shared" si="23"/>
        <v>58.119720000000001</v>
      </c>
      <c r="T68" s="27"/>
      <c r="U68" s="41">
        <f t="shared" si="4"/>
        <v>8501.3000000000011</v>
      </c>
      <c r="V68" s="41">
        <f t="shared" si="5"/>
        <v>8501.3556400000016</v>
      </c>
      <c r="W68" s="41">
        <f t="shared" si="6"/>
        <v>100.00065448813712</v>
      </c>
      <c r="X68" s="11"/>
      <c r="Y68" s="4"/>
    </row>
    <row r="69" spans="1:25" s="39" customFormat="1" ht="27.75" customHeight="1">
      <c r="A69" s="46" t="s">
        <v>43</v>
      </c>
      <c r="B69" s="61" t="s">
        <v>44</v>
      </c>
      <c r="C69" s="44" t="s">
        <v>3</v>
      </c>
      <c r="D69" s="43"/>
      <c r="E69" s="43"/>
      <c r="F69" s="13">
        <v>228.7</v>
      </c>
      <c r="G69" s="13"/>
      <c r="H69" s="13"/>
      <c r="I69" s="13"/>
      <c r="J69" s="13">
        <v>228.7</v>
      </c>
      <c r="K69" s="13"/>
      <c r="L69" s="13"/>
      <c r="M69" s="77"/>
      <c r="N69" s="77">
        <v>228.69</v>
      </c>
      <c r="O69" s="77"/>
      <c r="P69" s="77"/>
      <c r="Q69" s="77"/>
      <c r="R69" s="77">
        <v>228.69</v>
      </c>
      <c r="S69" s="77"/>
      <c r="T69" s="43" t="s">
        <v>5</v>
      </c>
      <c r="U69" s="41">
        <f t="shared" si="4"/>
        <v>228.7</v>
      </c>
      <c r="V69" s="41">
        <f t="shared" si="5"/>
        <v>228.69</v>
      </c>
      <c r="W69" s="41">
        <f t="shared" si="6"/>
        <v>99.995627459554001</v>
      </c>
      <c r="X69" s="41"/>
      <c r="Y69" s="40"/>
    </row>
    <row r="70" spans="1:25" s="39" customFormat="1" ht="39.75" customHeight="1">
      <c r="A70" s="46" t="s">
        <v>155</v>
      </c>
      <c r="B70" s="61" t="s">
        <v>42</v>
      </c>
      <c r="C70" s="44" t="s">
        <v>3</v>
      </c>
      <c r="D70" s="43"/>
      <c r="E70" s="43"/>
      <c r="F70" s="13">
        <v>8214.6</v>
      </c>
      <c r="G70" s="13"/>
      <c r="H70" s="13"/>
      <c r="I70" s="13"/>
      <c r="J70" s="13">
        <v>8214.6</v>
      </c>
      <c r="K70" s="13"/>
      <c r="L70" s="13"/>
      <c r="M70" s="77"/>
      <c r="N70" s="77">
        <v>8214.5459200000005</v>
      </c>
      <c r="O70" s="77"/>
      <c r="P70" s="77"/>
      <c r="Q70" s="77"/>
      <c r="R70" s="77">
        <v>8214.5451699999994</v>
      </c>
      <c r="S70" s="77"/>
      <c r="T70" s="43" t="s">
        <v>5</v>
      </c>
      <c r="U70" s="41">
        <f t="shared" si="4"/>
        <v>8214.6</v>
      </c>
      <c r="V70" s="41">
        <f t="shared" si="5"/>
        <v>8214.5459200000005</v>
      </c>
      <c r="W70" s="41">
        <f t="shared" si="6"/>
        <v>99.999341659971279</v>
      </c>
      <c r="X70" s="41"/>
      <c r="Y70" s="40"/>
    </row>
    <row r="71" spans="1:25" s="39" customFormat="1" ht="39.75" customHeight="1">
      <c r="A71" s="46" t="s">
        <v>41</v>
      </c>
      <c r="B71" s="61" t="s">
        <v>156</v>
      </c>
      <c r="C71" s="44" t="s">
        <v>3</v>
      </c>
      <c r="D71" s="43"/>
      <c r="E71" s="43"/>
      <c r="F71" s="13"/>
      <c r="G71" s="13">
        <v>58</v>
      </c>
      <c r="H71" s="13"/>
      <c r="I71" s="13"/>
      <c r="J71" s="13"/>
      <c r="K71" s="13">
        <v>58</v>
      </c>
      <c r="L71" s="13"/>
      <c r="M71" s="77"/>
      <c r="N71" s="77"/>
      <c r="O71" s="77">
        <v>58.119720000000001</v>
      </c>
      <c r="P71" s="77"/>
      <c r="Q71" s="77"/>
      <c r="R71" s="77"/>
      <c r="S71" s="77">
        <v>58.119720000000001</v>
      </c>
      <c r="T71" s="43" t="s">
        <v>5</v>
      </c>
      <c r="U71" s="41">
        <f t="shared" si="4"/>
        <v>58</v>
      </c>
      <c r="V71" s="41">
        <f t="shared" si="5"/>
        <v>58.119720000000001</v>
      </c>
      <c r="W71" s="41">
        <f t="shared" si="6"/>
        <v>100.20641379310345</v>
      </c>
      <c r="X71" s="41"/>
      <c r="Y71" s="40"/>
    </row>
    <row r="72" spans="1:25" ht="21" customHeight="1">
      <c r="A72" s="21"/>
      <c r="B72" s="20" t="s">
        <v>2</v>
      </c>
      <c r="C72" s="18"/>
      <c r="D72" s="18">
        <f>D65+D66+D67+D68</f>
        <v>0</v>
      </c>
      <c r="E72" s="18">
        <f t="shared" ref="E72:G72" si="24">E65+E66+E67+E68</f>
        <v>5605.2</v>
      </c>
      <c r="F72" s="19">
        <f t="shared" si="24"/>
        <v>15119.900000000001</v>
      </c>
      <c r="G72" s="19">
        <f t="shared" si="24"/>
        <v>58</v>
      </c>
      <c r="H72" s="19">
        <f>H65+H66+H67+H68</f>
        <v>0</v>
      </c>
      <c r="I72" s="19">
        <f t="shared" ref="I72:S72" si="25">I65+I66+I67+I68</f>
        <v>5605.2</v>
      </c>
      <c r="J72" s="19">
        <f t="shared" si="25"/>
        <v>15119.900000000001</v>
      </c>
      <c r="K72" s="19">
        <f t="shared" si="25"/>
        <v>58</v>
      </c>
      <c r="L72" s="19">
        <f t="shared" si="25"/>
        <v>0</v>
      </c>
      <c r="M72" s="19">
        <f t="shared" si="25"/>
        <v>5605.2</v>
      </c>
      <c r="N72" s="19">
        <f t="shared" si="25"/>
        <v>15119.757900000001</v>
      </c>
      <c r="O72" s="19">
        <f t="shared" si="25"/>
        <v>58.119720000000001</v>
      </c>
      <c r="P72" s="19">
        <f t="shared" si="25"/>
        <v>0</v>
      </c>
      <c r="Q72" s="19">
        <f t="shared" si="25"/>
        <v>5605.2</v>
      </c>
      <c r="R72" s="19">
        <f t="shared" si="25"/>
        <v>15364.300950000001</v>
      </c>
      <c r="S72" s="19">
        <f t="shared" si="25"/>
        <v>58.119720000000001</v>
      </c>
      <c r="T72" s="18"/>
      <c r="U72" s="41">
        <f t="shared" si="4"/>
        <v>20783.100000000002</v>
      </c>
      <c r="V72" s="41">
        <f t="shared" si="5"/>
        <v>20783.07762</v>
      </c>
      <c r="W72" s="41">
        <f t="shared" si="6"/>
        <v>99.999892316353183</v>
      </c>
      <c r="X72" s="11"/>
      <c r="Y72" s="4"/>
    </row>
    <row r="73" spans="1:25" s="10" customFormat="1" ht="21" customHeight="1">
      <c r="A73" s="17"/>
      <c r="B73" s="37" t="s">
        <v>40</v>
      </c>
      <c r="C73" s="15"/>
      <c r="D73" s="15"/>
      <c r="E73" s="68"/>
      <c r="F73" s="68"/>
      <c r="G73" s="68"/>
      <c r="H73" s="15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15"/>
      <c r="T73" s="15"/>
      <c r="U73" s="41">
        <f t="shared" si="4"/>
        <v>0</v>
      </c>
      <c r="V73" s="41">
        <f t="shared" si="5"/>
        <v>0</v>
      </c>
      <c r="W73" s="41" t="e">
        <f t="shared" si="6"/>
        <v>#DIV/0!</v>
      </c>
      <c r="X73" s="11"/>
      <c r="Y73" s="4"/>
    </row>
    <row r="74" spans="1:25" s="39" customFormat="1" ht="31.5" customHeight="1">
      <c r="A74" s="46" t="s">
        <v>39</v>
      </c>
      <c r="B74" s="61" t="s">
        <v>38</v>
      </c>
      <c r="C74" s="44" t="s">
        <v>3</v>
      </c>
      <c r="D74" s="43"/>
      <c r="E74" s="63"/>
      <c r="F74" s="13">
        <v>10599.8</v>
      </c>
      <c r="G74" s="13"/>
      <c r="H74" s="13"/>
      <c r="I74" s="13"/>
      <c r="J74" s="13">
        <v>10599.8</v>
      </c>
      <c r="K74" s="13"/>
      <c r="L74" s="13"/>
      <c r="M74" s="77"/>
      <c r="N74" s="13">
        <f>11288.21121-700</f>
        <v>10588.211209999999</v>
      </c>
      <c r="O74" s="13"/>
      <c r="P74" s="13"/>
      <c r="Q74" s="13"/>
      <c r="R74" s="13">
        <f>11288.21121-700</f>
        <v>10588.211209999999</v>
      </c>
      <c r="S74" s="78"/>
      <c r="T74" s="43" t="s">
        <v>5</v>
      </c>
      <c r="U74" s="41">
        <f t="shared" si="4"/>
        <v>10599.8</v>
      </c>
      <c r="V74" s="41">
        <f t="shared" si="5"/>
        <v>10588.211209999999</v>
      </c>
      <c r="W74" s="41">
        <f t="shared" si="6"/>
        <v>99.890669729617542</v>
      </c>
      <c r="X74" s="41"/>
      <c r="Y74" s="40"/>
    </row>
    <row r="75" spans="1:25" s="39" customFormat="1" ht="46.5" customHeight="1">
      <c r="A75" s="46" t="s">
        <v>37</v>
      </c>
      <c r="B75" s="61" t="s">
        <v>36</v>
      </c>
      <c r="C75" s="44" t="s">
        <v>3</v>
      </c>
      <c r="D75" s="43"/>
      <c r="E75" s="63"/>
      <c r="F75" s="13">
        <v>40526.1</v>
      </c>
      <c r="G75" s="13"/>
      <c r="H75" s="13"/>
      <c r="I75" s="13"/>
      <c r="J75" s="13">
        <v>40526.1</v>
      </c>
      <c r="K75" s="13"/>
      <c r="L75" s="13"/>
      <c r="M75" s="77"/>
      <c r="N75" s="77">
        <v>40467.487529999999</v>
      </c>
      <c r="O75" s="77"/>
      <c r="P75" s="77"/>
      <c r="Q75" s="77"/>
      <c r="R75" s="77">
        <v>40514.800029999999</v>
      </c>
      <c r="S75" s="78"/>
      <c r="T75" s="43" t="s">
        <v>5</v>
      </c>
      <c r="U75" s="41">
        <f t="shared" ref="U75:U99" si="26">D75+E75+F75+G75</f>
        <v>40526.1</v>
      </c>
      <c r="V75" s="41">
        <f t="shared" ref="V75:V99" si="27">L75+M75+N75+O75</f>
        <v>40467.487529999999</v>
      </c>
      <c r="W75" s="41">
        <f t="shared" ref="W75:W99" si="28">V75/U75*100</f>
        <v>99.855371057170558</v>
      </c>
      <c r="X75" s="41"/>
      <c r="Y75" s="40"/>
    </row>
    <row r="76" spans="1:25" s="39" customFormat="1" ht="67.5" customHeight="1">
      <c r="A76" s="46" t="s">
        <v>35</v>
      </c>
      <c r="B76" s="61" t="s">
        <v>34</v>
      </c>
      <c r="C76" s="44" t="s">
        <v>3</v>
      </c>
      <c r="D76" s="43"/>
      <c r="E76" s="13">
        <v>12529.7</v>
      </c>
      <c r="F76" s="13"/>
      <c r="G76" s="13"/>
      <c r="H76" s="13"/>
      <c r="I76" s="13">
        <v>12529.7</v>
      </c>
      <c r="J76" s="13"/>
      <c r="K76" s="13"/>
      <c r="L76" s="13"/>
      <c r="M76" s="77">
        <v>12529.6947</v>
      </c>
      <c r="N76" s="77"/>
      <c r="O76" s="77"/>
      <c r="P76" s="77"/>
      <c r="Q76" s="77">
        <v>12529.6947</v>
      </c>
      <c r="R76" s="77"/>
      <c r="S76" s="78"/>
      <c r="T76" s="43" t="s">
        <v>5</v>
      </c>
      <c r="U76" s="41">
        <f t="shared" si="26"/>
        <v>12529.7</v>
      </c>
      <c r="V76" s="41">
        <f t="shared" si="27"/>
        <v>12529.6947</v>
      </c>
      <c r="W76" s="41">
        <f t="shared" si="28"/>
        <v>99.9999577005036</v>
      </c>
      <c r="X76" s="41"/>
      <c r="Y76" s="64"/>
    </row>
    <row r="77" spans="1:25" ht="40.5" customHeight="1">
      <c r="A77" s="30" t="s">
        <v>33</v>
      </c>
      <c r="B77" s="29" t="s">
        <v>32</v>
      </c>
      <c r="C77" s="27"/>
      <c r="D77" s="27">
        <f>D78+D79</f>
        <v>0</v>
      </c>
      <c r="E77" s="27">
        <f t="shared" ref="E77:G77" si="29">E78+E79</f>
        <v>0</v>
      </c>
      <c r="F77" s="31">
        <f t="shared" si="29"/>
        <v>278.10000000000002</v>
      </c>
      <c r="G77" s="31">
        <f t="shared" si="29"/>
        <v>0.8</v>
      </c>
      <c r="H77" s="31">
        <f>H78+H79</f>
        <v>0</v>
      </c>
      <c r="I77" s="31">
        <f t="shared" ref="I77:S77" si="30">I78+I79</f>
        <v>0</v>
      </c>
      <c r="J77" s="31">
        <f t="shared" si="30"/>
        <v>278.10000000000002</v>
      </c>
      <c r="K77" s="31">
        <f t="shared" si="30"/>
        <v>0.8</v>
      </c>
      <c r="L77" s="31">
        <f t="shared" si="30"/>
        <v>0</v>
      </c>
      <c r="M77" s="31">
        <f t="shared" si="30"/>
        <v>0</v>
      </c>
      <c r="N77" s="31">
        <f t="shared" si="30"/>
        <v>278.12</v>
      </c>
      <c r="O77" s="31">
        <f t="shared" si="30"/>
        <v>0</v>
      </c>
      <c r="P77" s="31">
        <f t="shared" si="30"/>
        <v>0</v>
      </c>
      <c r="Q77" s="31">
        <f t="shared" si="30"/>
        <v>0</v>
      </c>
      <c r="R77" s="31">
        <f t="shared" si="30"/>
        <v>255.07722000000001</v>
      </c>
      <c r="S77" s="27">
        <f t="shared" si="30"/>
        <v>0</v>
      </c>
      <c r="T77" s="27"/>
      <c r="U77" s="41">
        <f t="shared" si="26"/>
        <v>278.90000000000003</v>
      </c>
      <c r="V77" s="41">
        <f t="shared" si="27"/>
        <v>278.12</v>
      </c>
      <c r="W77" s="41">
        <f t="shared" si="28"/>
        <v>99.720329867335948</v>
      </c>
      <c r="X77" s="11"/>
      <c r="Y77" s="4"/>
    </row>
    <row r="78" spans="1:25" s="39" customFormat="1" ht="45.75" customHeight="1">
      <c r="A78" s="46" t="s">
        <v>31</v>
      </c>
      <c r="B78" s="61" t="s">
        <v>30</v>
      </c>
      <c r="C78" s="44" t="s">
        <v>3</v>
      </c>
      <c r="D78" s="43"/>
      <c r="E78" s="63"/>
      <c r="F78" s="13">
        <v>278.10000000000002</v>
      </c>
      <c r="G78" s="13"/>
      <c r="H78" s="13"/>
      <c r="I78" s="13"/>
      <c r="J78" s="13">
        <v>278.10000000000002</v>
      </c>
      <c r="K78" s="13"/>
      <c r="L78" s="13"/>
      <c r="M78" s="77"/>
      <c r="N78" s="77">
        <v>278.12</v>
      </c>
      <c r="O78" s="77"/>
      <c r="P78" s="77"/>
      <c r="Q78" s="77"/>
      <c r="R78" s="77">
        <v>255.07722000000001</v>
      </c>
      <c r="S78" s="43"/>
      <c r="T78" s="43" t="s">
        <v>5</v>
      </c>
      <c r="U78" s="41">
        <f t="shared" si="26"/>
        <v>278.10000000000002</v>
      </c>
      <c r="V78" s="41">
        <f t="shared" si="27"/>
        <v>278.12</v>
      </c>
      <c r="W78" s="41">
        <f t="shared" si="28"/>
        <v>100.00719165767708</v>
      </c>
      <c r="X78" s="41"/>
      <c r="Y78" s="40"/>
    </row>
    <row r="79" spans="1:25" ht="45.75" customHeight="1">
      <c r="A79" s="36" t="s">
        <v>29</v>
      </c>
      <c r="B79" s="35" t="s">
        <v>28</v>
      </c>
      <c r="C79" s="22" t="s">
        <v>3</v>
      </c>
      <c r="D79" s="34"/>
      <c r="E79" s="69"/>
      <c r="F79" s="96"/>
      <c r="G79" s="96">
        <v>0.8</v>
      </c>
      <c r="H79" s="96"/>
      <c r="I79" s="96"/>
      <c r="J79" s="96"/>
      <c r="K79" s="96">
        <v>0.8</v>
      </c>
      <c r="L79" s="96"/>
      <c r="M79" s="14"/>
      <c r="N79" s="14"/>
      <c r="O79" s="14"/>
      <c r="P79" s="14"/>
      <c r="Q79" s="14"/>
      <c r="R79" s="14"/>
      <c r="S79" s="34"/>
      <c r="T79" s="43" t="s">
        <v>5</v>
      </c>
      <c r="U79" s="41">
        <f t="shared" si="26"/>
        <v>0.8</v>
      </c>
      <c r="V79" s="41">
        <f t="shared" si="27"/>
        <v>0</v>
      </c>
      <c r="W79" s="41">
        <f t="shared" si="28"/>
        <v>0</v>
      </c>
      <c r="X79" s="11"/>
      <c r="Y79" s="4"/>
    </row>
    <row r="80" spans="1:25" ht="21" customHeight="1">
      <c r="A80" s="21"/>
      <c r="B80" s="20" t="s">
        <v>2</v>
      </c>
      <c r="C80" s="18"/>
      <c r="D80" s="18">
        <f t="shared" ref="D80:S80" si="31">D74+D75+D76+D77</f>
        <v>0</v>
      </c>
      <c r="E80" s="18">
        <f t="shared" si="31"/>
        <v>12529.7</v>
      </c>
      <c r="F80" s="19">
        <f t="shared" si="31"/>
        <v>51403.999999999993</v>
      </c>
      <c r="G80" s="19">
        <f t="shared" si="31"/>
        <v>0.8</v>
      </c>
      <c r="H80" s="19">
        <f t="shared" si="31"/>
        <v>0</v>
      </c>
      <c r="I80" s="19">
        <f t="shared" si="31"/>
        <v>12529.7</v>
      </c>
      <c r="J80" s="19">
        <f t="shared" si="31"/>
        <v>51403.999999999993</v>
      </c>
      <c r="K80" s="19">
        <f t="shared" si="31"/>
        <v>0.8</v>
      </c>
      <c r="L80" s="19">
        <f t="shared" si="31"/>
        <v>0</v>
      </c>
      <c r="M80" s="19">
        <f t="shared" si="31"/>
        <v>12529.6947</v>
      </c>
      <c r="N80" s="19">
        <f t="shared" si="31"/>
        <v>51333.818740000002</v>
      </c>
      <c r="O80" s="19">
        <f t="shared" si="31"/>
        <v>0</v>
      </c>
      <c r="P80" s="19">
        <f t="shared" si="31"/>
        <v>0</v>
      </c>
      <c r="Q80" s="19">
        <f t="shared" si="31"/>
        <v>12529.6947</v>
      </c>
      <c r="R80" s="19">
        <f t="shared" si="31"/>
        <v>51358.088459999999</v>
      </c>
      <c r="S80" s="18">
        <f t="shared" si="31"/>
        <v>0</v>
      </c>
      <c r="T80" s="18"/>
      <c r="U80" s="41">
        <f t="shared" si="26"/>
        <v>63934.5</v>
      </c>
      <c r="V80" s="41">
        <f t="shared" si="27"/>
        <v>63863.513440000002</v>
      </c>
      <c r="W80" s="41">
        <f t="shared" si="28"/>
        <v>99.888969867598874</v>
      </c>
      <c r="X80" s="11"/>
      <c r="Y80" s="4"/>
    </row>
    <row r="81" spans="1:25" s="10" customFormat="1" ht="75">
      <c r="A81" s="17"/>
      <c r="B81" s="33" t="s">
        <v>27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5"/>
      <c r="U81" s="41">
        <f t="shared" si="26"/>
        <v>0</v>
      </c>
      <c r="V81" s="41">
        <f t="shared" si="27"/>
        <v>0</v>
      </c>
      <c r="W81" s="41" t="e">
        <f t="shared" si="28"/>
        <v>#DIV/0!</v>
      </c>
      <c r="X81" s="11"/>
      <c r="Y81" s="4"/>
    </row>
    <row r="82" spans="1:25" s="10" customFormat="1" ht="42.75" customHeight="1">
      <c r="A82" s="30" t="s">
        <v>26</v>
      </c>
      <c r="B82" s="29" t="s">
        <v>25</v>
      </c>
      <c r="C82" s="27"/>
      <c r="D82" s="31">
        <f>D83</f>
        <v>0</v>
      </c>
      <c r="E82" s="31">
        <f t="shared" ref="E82:S82" si="32">E83</f>
        <v>2852.7</v>
      </c>
      <c r="F82" s="31">
        <f t="shared" si="32"/>
        <v>282.2</v>
      </c>
      <c r="G82" s="31">
        <f t="shared" si="32"/>
        <v>0</v>
      </c>
      <c r="H82" s="31">
        <f>H83</f>
        <v>0</v>
      </c>
      <c r="I82" s="31">
        <f t="shared" si="32"/>
        <v>2852.7</v>
      </c>
      <c r="J82" s="31">
        <f t="shared" si="32"/>
        <v>282.2</v>
      </c>
      <c r="K82" s="31">
        <f t="shared" si="32"/>
        <v>0</v>
      </c>
      <c r="L82" s="31">
        <f t="shared" si="32"/>
        <v>0</v>
      </c>
      <c r="M82" s="31">
        <f t="shared" si="32"/>
        <v>2852.7</v>
      </c>
      <c r="N82" s="31">
        <f t="shared" si="32"/>
        <v>282.2</v>
      </c>
      <c r="O82" s="31">
        <f t="shared" si="32"/>
        <v>0</v>
      </c>
      <c r="P82" s="31">
        <f t="shared" si="32"/>
        <v>0</v>
      </c>
      <c r="Q82" s="31">
        <f t="shared" si="32"/>
        <v>2852.6024199999997</v>
      </c>
      <c r="R82" s="31">
        <f t="shared" si="32"/>
        <v>282.18971999999997</v>
      </c>
      <c r="S82" s="31">
        <f t="shared" si="32"/>
        <v>0</v>
      </c>
      <c r="T82" s="27"/>
      <c r="U82" s="41">
        <f t="shared" si="26"/>
        <v>3134.8999999999996</v>
      </c>
      <c r="V82" s="41">
        <f t="shared" si="27"/>
        <v>3134.8999999999996</v>
      </c>
      <c r="W82" s="41">
        <f t="shared" si="28"/>
        <v>100</v>
      </c>
      <c r="X82" s="11"/>
      <c r="Y82" s="4"/>
    </row>
    <row r="83" spans="1:25" s="39" customFormat="1" ht="47.25" customHeight="1">
      <c r="A83" s="46" t="s">
        <v>24</v>
      </c>
      <c r="B83" s="65" t="s">
        <v>23</v>
      </c>
      <c r="C83" s="44" t="s">
        <v>3</v>
      </c>
      <c r="D83" s="13"/>
      <c r="E83" s="13">
        <v>2852.7</v>
      </c>
      <c r="F83" s="13">
        <v>282.2</v>
      </c>
      <c r="G83" s="13"/>
      <c r="H83" s="13"/>
      <c r="I83" s="13">
        <v>2852.7</v>
      </c>
      <c r="J83" s="13">
        <v>282.2</v>
      </c>
      <c r="K83" s="13"/>
      <c r="L83" s="13"/>
      <c r="M83" s="77">
        <v>2852.7</v>
      </c>
      <c r="N83" s="14">
        <v>282.2</v>
      </c>
      <c r="O83" s="14"/>
      <c r="P83" s="14"/>
      <c r="Q83" s="14">
        <v>2852.6024199999997</v>
      </c>
      <c r="R83" s="14">
        <v>282.18971999999997</v>
      </c>
      <c r="S83" s="13"/>
      <c r="T83" s="43" t="s">
        <v>5</v>
      </c>
      <c r="U83" s="41">
        <f t="shared" si="26"/>
        <v>3134.8999999999996</v>
      </c>
      <c r="V83" s="41">
        <f t="shared" si="27"/>
        <v>3134.8999999999996</v>
      </c>
      <c r="W83" s="41">
        <f t="shared" si="28"/>
        <v>100</v>
      </c>
      <c r="X83" s="41"/>
      <c r="Y83" s="40"/>
    </row>
    <row r="84" spans="1:25" s="10" customFormat="1" ht="21" customHeight="1">
      <c r="A84" s="21"/>
      <c r="B84" s="20" t="s">
        <v>2</v>
      </c>
      <c r="C84" s="18"/>
      <c r="D84" s="19">
        <f t="shared" ref="D84:S84" si="33">D82</f>
        <v>0</v>
      </c>
      <c r="E84" s="19">
        <f t="shared" si="33"/>
        <v>2852.7</v>
      </c>
      <c r="F84" s="19">
        <f t="shared" si="33"/>
        <v>282.2</v>
      </c>
      <c r="G84" s="19">
        <f t="shared" si="33"/>
        <v>0</v>
      </c>
      <c r="H84" s="19">
        <f t="shared" si="33"/>
        <v>0</v>
      </c>
      <c r="I84" s="19">
        <f t="shared" si="33"/>
        <v>2852.7</v>
      </c>
      <c r="J84" s="19">
        <f t="shared" si="33"/>
        <v>282.2</v>
      </c>
      <c r="K84" s="19">
        <f t="shared" si="33"/>
        <v>0</v>
      </c>
      <c r="L84" s="19">
        <f t="shared" si="33"/>
        <v>0</v>
      </c>
      <c r="M84" s="19">
        <f t="shared" si="33"/>
        <v>2852.7</v>
      </c>
      <c r="N84" s="19">
        <f t="shared" si="33"/>
        <v>282.2</v>
      </c>
      <c r="O84" s="19">
        <f t="shared" si="33"/>
        <v>0</v>
      </c>
      <c r="P84" s="19">
        <f t="shared" si="33"/>
        <v>0</v>
      </c>
      <c r="Q84" s="19">
        <f t="shared" si="33"/>
        <v>2852.6024199999997</v>
      </c>
      <c r="R84" s="19">
        <f t="shared" si="33"/>
        <v>282.18971999999997</v>
      </c>
      <c r="S84" s="19">
        <f t="shared" si="33"/>
        <v>0</v>
      </c>
      <c r="T84" s="18"/>
      <c r="U84" s="41">
        <f t="shared" si="26"/>
        <v>3134.8999999999996</v>
      </c>
      <c r="V84" s="41">
        <f t="shared" si="27"/>
        <v>3134.8999999999996</v>
      </c>
      <c r="W84" s="41">
        <f t="shared" si="28"/>
        <v>100</v>
      </c>
      <c r="X84" s="11"/>
      <c r="Y84" s="4"/>
    </row>
    <row r="85" spans="1:25" s="10" customFormat="1" ht="15">
      <c r="A85" s="17"/>
      <c r="B85" s="32" t="s">
        <v>22</v>
      </c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41">
        <f t="shared" si="26"/>
        <v>0</v>
      </c>
      <c r="V85" s="41">
        <f t="shared" si="27"/>
        <v>0</v>
      </c>
      <c r="W85" s="41" t="e">
        <f t="shared" si="28"/>
        <v>#DIV/0!</v>
      </c>
      <c r="X85" s="11"/>
      <c r="Y85" s="4"/>
    </row>
    <row r="86" spans="1:25" s="10" customFormat="1" ht="32.25" customHeight="1">
      <c r="A86" s="30" t="s">
        <v>21</v>
      </c>
      <c r="B86" s="29" t="s">
        <v>20</v>
      </c>
      <c r="C86" s="28"/>
      <c r="D86" s="31">
        <f>D87+D88+D89</f>
        <v>2277.9</v>
      </c>
      <c r="E86" s="31">
        <f t="shared" ref="E86:G86" si="34">E87+E88+E89</f>
        <v>259.39999999999998</v>
      </c>
      <c r="F86" s="31">
        <f t="shared" si="34"/>
        <v>1939</v>
      </c>
      <c r="G86" s="31">
        <f t="shared" si="34"/>
        <v>0</v>
      </c>
      <c r="H86" s="31">
        <f>H87+H88+H89</f>
        <v>2277.9</v>
      </c>
      <c r="I86" s="31">
        <f t="shared" ref="I86:S86" si="35">I87+I88+I89</f>
        <v>259.39999999999998</v>
      </c>
      <c r="J86" s="31">
        <f t="shared" si="35"/>
        <v>1939</v>
      </c>
      <c r="K86" s="31">
        <f t="shared" si="35"/>
        <v>0</v>
      </c>
      <c r="L86" s="31">
        <f t="shared" si="35"/>
        <v>2277.67362</v>
      </c>
      <c r="M86" s="31">
        <f t="shared" si="35"/>
        <v>259.36067000000003</v>
      </c>
      <c r="N86" s="31">
        <f t="shared" si="35"/>
        <v>1938.9412900000002</v>
      </c>
      <c r="O86" s="31">
        <f t="shared" si="35"/>
        <v>0</v>
      </c>
      <c r="P86" s="31">
        <f t="shared" si="35"/>
        <v>2277.67362</v>
      </c>
      <c r="Q86" s="31">
        <f t="shared" si="35"/>
        <v>259.36067000000003</v>
      </c>
      <c r="R86" s="31">
        <f t="shared" si="35"/>
        <v>1938.9412900000002</v>
      </c>
      <c r="S86" s="31">
        <f t="shared" si="35"/>
        <v>0</v>
      </c>
      <c r="T86" s="27"/>
      <c r="U86" s="41">
        <f t="shared" si="26"/>
        <v>4476.3</v>
      </c>
      <c r="V86" s="41">
        <f t="shared" si="27"/>
        <v>4475.9755800000003</v>
      </c>
      <c r="W86" s="41">
        <f t="shared" si="28"/>
        <v>99.992752496481472</v>
      </c>
      <c r="X86" s="11"/>
      <c r="Y86" s="4"/>
    </row>
    <row r="87" spans="1:25" s="39" customFormat="1" ht="128.25" customHeight="1">
      <c r="A87" s="46" t="s">
        <v>19</v>
      </c>
      <c r="B87" s="61" t="s">
        <v>16</v>
      </c>
      <c r="C87" s="44" t="s">
        <v>3</v>
      </c>
      <c r="D87" s="13">
        <v>2277.9</v>
      </c>
      <c r="E87" s="13">
        <v>95</v>
      </c>
      <c r="F87" s="13">
        <v>234.8</v>
      </c>
      <c r="G87" s="13"/>
      <c r="H87" s="13">
        <v>2277.9</v>
      </c>
      <c r="I87" s="13">
        <v>95</v>
      </c>
      <c r="J87" s="13">
        <v>234.8</v>
      </c>
      <c r="K87" s="13"/>
      <c r="L87" s="77">
        <v>2277.67362</v>
      </c>
      <c r="M87" s="77">
        <v>94.960669999999993</v>
      </c>
      <c r="N87" s="14">
        <v>234.77370999999999</v>
      </c>
      <c r="O87" s="14"/>
      <c r="P87" s="14">
        <v>2277.67362</v>
      </c>
      <c r="Q87" s="14">
        <v>94.960669999999993</v>
      </c>
      <c r="R87" s="14">
        <v>234.77370999999999</v>
      </c>
      <c r="S87" s="13"/>
      <c r="T87" s="43" t="s">
        <v>5</v>
      </c>
      <c r="U87" s="41">
        <f t="shared" si="26"/>
        <v>2607.7000000000003</v>
      </c>
      <c r="V87" s="41">
        <f t="shared" si="27"/>
        <v>2607.4079999999999</v>
      </c>
      <c r="W87" s="41">
        <f t="shared" si="28"/>
        <v>99.988802392913271</v>
      </c>
      <c r="X87" s="41"/>
      <c r="Y87" s="40"/>
    </row>
    <row r="88" spans="1:25" s="10" customFormat="1" ht="128.25" customHeight="1">
      <c r="A88" s="17" t="s">
        <v>18</v>
      </c>
      <c r="B88" s="16" t="s">
        <v>16</v>
      </c>
      <c r="C88" s="22" t="s">
        <v>3</v>
      </c>
      <c r="D88" s="14"/>
      <c r="E88" s="14">
        <v>164.4</v>
      </c>
      <c r="F88" s="14">
        <v>16.3</v>
      </c>
      <c r="G88" s="14"/>
      <c r="H88" s="14"/>
      <c r="I88" s="14">
        <v>164.4</v>
      </c>
      <c r="J88" s="14">
        <v>16.3</v>
      </c>
      <c r="K88" s="14"/>
      <c r="L88" s="14"/>
      <c r="M88" s="14">
        <v>164.4</v>
      </c>
      <c r="N88" s="14">
        <v>16.3</v>
      </c>
      <c r="O88" s="14"/>
      <c r="P88" s="14"/>
      <c r="Q88" s="14">
        <v>164.4</v>
      </c>
      <c r="R88" s="14">
        <v>16.3</v>
      </c>
      <c r="S88" s="14"/>
      <c r="T88" s="43" t="s">
        <v>5</v>
      </c>
      <c r="U88" s="41">
        <f t="shared" si="26"/>
        <v>180.70000000000002</v>
      </c>
      <c r="V88" s="41">
        <f t="shared" si="27"/>
        <v>180.70000000000002</v>
      </c>
      <c r="W88" s="41">
        <f t="shared" si="28"/>
        <v>100</v>
      </c>
      <c r="X88" s="11"/>
      <c r="Y88" s="4"/>
    </row>
    <row r="89" spans="1:25" s="10" customFormat="1" ht="128.25" customHeight="1">
      <c r="A89" s="17" t="s">
        <v>17</v>
      </c>
      <c r="B89" s="16" t="s">
        <v>16</v>
      </c>
      <c r="C89" s="22" t="s">
        <v>3</v>
      </c>
      <c r="D89" s="14"/>
      <c r="E89" s="14"/>
      <c r="F89" s="14">
        <v>1687.9</v>
      </c>
      <c r="G89" s="14"/>
      <c r="H89" s="14"/>
      <c r="I89" s="14"/>
      <c r="J89" s="14">
        <v>1687.9</v>
      </c>
      <c r="K89" s="14"/>
      <c r="L89" s="14"/>
      <c r="M89" s="14"/>
      <c r="N89" s="14">
        <v>1687.8675800000001</v>
      </c>
      <c r="O89" s="14"/>
      <c r="P89" s="14"/>
      <c r="Q89" s="14"/>
      <c r="R89" s="14">
        <v>1687.8675800000001</v>
      </c>
      <c r="S89" s="14"/>
      <c r="T89" s="43" t="s">
        <v>5</v>
      </c>
      <c r="U89" s="41">
        <f t="shared" si="26"/>
        <v>1687.9</v>
      </c>
      <c r="V89" s="41">
        <f t="shared" si="27"/>
        <v>1687.8675800000001</v>
      </c>
      <c r="W89" s="41">
        <f t="shared" si="28"/>
        <v>99.998079270098941</v>
      </c>
      <c r="X89" s="11"/>
      <c r="Y89" s="4"/>
    </row>
    <row r="90" spans="1:25" s="10" customFormat="1" ht="39.75" customHeight="1">
      <c r="A90" s="30" t="s">
        <v>15</v>
      </c>
      <c r="B90" s="29" t="s">
        <v>13</v>
      </c>
      <c r="C90" s="28"/>
      <c r="D90" s="31">
        <f>D91+D92</f>
        <v>0</v>
      </c>
      <c r="E90" s="31">
        <f t="shared" ref="E90:G90" si="36">E91+E92</f>
        <v>744.6</v>
      </c>
      <c r="F90" s="31">
        <f t="shared" si="36"/>
        <v>115.2</v>
      </c>
      <c r="G90" s="31">
        <f t="shared" si="36"/>
        <v>0</v>
      </c>
      <c r="H90" s="31">
        <f>H91+H92</f>
        <v>0</v>
      </c>
      <c r="I90" s="31">
        <f t="shared" ref="I90:K90" si="37">I91+I92</f>
        <v>744.6</v>
      </c>
      <c r="J90" s="31">
        <f t="shared" si="37"/>
        <v>115.2</v>
      </c>
      <c r="K90" s="31">
        <f t="shared" si="37"/>
        <v>0</v>
      </c>
      <c r="L90" s="31">
        <v>0</v>
      </c>
      <c r="M90" s="31">
        <v>744.6</v>
      </c>
      <c r="N90" s="31">
        <v>115.2</v>
      </c>
      <c r="O90" s="31">
        <v>0</v>
      </c>
      <c r="P90" s="31">
        <v>0</v>
      </c>
      <c r="Q90" s="31">
        <v>744.6</v>
      </c>
      <c r="R90" s="31">
        <v>115.2</v>
      </c>
      <c r="S90" s="31">
        <v>0</v>
      </c>
      <c r="T90" s="27"/>
      <c r="U90" s="41">
        <f t="shared" si="26"/>
        <v>859.80000000000007</v>
      </c>
      <c r="V90" s="41">
        <f t="shared" si="27"/>
        <v>859.80000000000007</v>
      </c>
      <c r="W90" s="41">
        <f t="shared" si="28"/>
        <v>100</v>
      </c>
      <c r="X90" s="11"/>
      <c r="Y90" s="4"/>
    </row>
    <row r="91" spans="1:25" s="39" customFormat="1" ht="101.25" customHeight="1">
      <c r="A91" s="46" t="s">
        <v>14</v>
      </c>
      <c r="B91" s="61" t="s">
        <v>10</v>
      </c>
      <c r="C91" s="44" t="s">
        <v>3</v>
      </c>
      <c r="D91" s="13"/>
      <c r="E91" s="13">
        <v>744.6</v>
      </c>
      <c r="F91" s="13">
        <v>73.7</v>
      </c>
      <c r="G91" s="13"/>
      <c r="H91" s="13"/>
      <c r="I91" s="13">
        <v>744.6</v>
      </c>
      <c r="J91" s="13">
        <v>73.7</v>
      </c>
      <c r="K91" s="13"/>
      <c r="L91" s="13"/>
      <c r="M91" s="77">
        <v>744.6</v>
      </c>
      <c r="N91" s="14">
        <v>73.7</v>
      </c>
      <c r="O91" s="14"/>
      <c r="P91" s="14"/>
      <c r="Q91" s="14">
        <v>744.6</v>
      </c>
      <c r="R91" s="14">
        <v>73.7</v>
      </c>
      <c r="S91" s="13"/>
      <c r="T91" s="43" t="s">
        <v>5</v>
      </c>
      <c r="U91" s="41">
        <f t="shared" si="26"/>
        <v>818.30000000000007</v>
      </c>
      <c r="V91" s="41">
        <f t="shared" si="27"/>
        <v>818.30000000000007</v>
      </c>
      <c r="W91" s="41">
        <f t="shared" si="28"/>
        <v>100</v>
      </c>
      <c r="X91" s="41"/>
      <c r="Y91" s="40"/>
    </row>
    <row r="92" spans="1:25" s="10" customFormat="1" ht="121.5" customHeight="1">
      <c r="A92" s="17" t="s">
        <v>158</v>
      </c>
      <c r="B92" s="16" t="s">
        <v>10</v>
      </c>
      <c r="C92" s="22" t="s">
        <v>3</v>
      </c>
      <c r="D92" s="14"/>
      <c r="E92" s="14"/>
      <c r="F92" s="14">
        <v>41.5</v>
      </c>
      <c r="G92" s="14"/>
      <c r="H92" s="14"/>
      <c r="I92" s="14"/>
      <c r="J92" s="14">
        <v>41.5</v>
      </c>
      <c r="K92" s="14"/>
      <c r="L92" s="14"/>
      <c r="M92" s="14"/>
      <c r="N92" s="14">
        <v>41.5</v>
      </c>
      <c r="O92" s="14"/>
      <c r="P92" s="14"/>
      <c r="Q92" s="14"/>
      <c r="R92" s="14">
        <v>41.5</v>
      </c>
      <c r="S92" s="14"/>
      <c r="T92" s="43" t="s">
        <v>5</v>
      </c>
      <c r="U92" s="41">
        <f t="shared" si="26"/>
        <v>41.5</v>
      </c>
      <c r="V92" s="41">
        <f t="shared" si="27"/>
        <v>41.5</v>
      </c>
      <c r="W92" s="41">
        <f t="shared" si="28"/>
        <v>100</v>
      </c>
      <c r="X92" s="11"/>
      <c r="Y92" s="4"/>
    </row>
    <row r="93" spans="1:25" s="10" customFormat="1" ht="69.95" customHeight="1">
      <c r="A93" s="26" t="s">
        <v>157</v>
      </c>
      <c r="B93" s="25" t="s">
        <v>8</v>
      </c>
      <c r="C93" s="24" t="s">
        <v>3</v>
      </c>
      <c r="D93" s="95">
        <f>D94+D95</f>
        <v>7220.4</v>
      </c>
      <c r="E93" s="95">
        <f t="shared" ref="E93:G93" si="38">E94+E95</f>
        <v>22.5</v>
      </c>
      <c r="F93" s="95">
        <f t="shared" si="38"/>
        <v>29.7</v>
      </c>
      <c r="G93" s="95">
        <f t="shared" si="38"/>
        <v>0</v>
      </c>
      <c r="H93" s="95">
        <f>H94+H95</f>
        <v>7220.4</v>
      </c>
      <c r="I93" s="95">
        <f t="shared" ref="I93" si="39">I94+I95</f>
        <v>22.5</v>
      </c>
      <c r="J93" s="95">
        <f t="shared" ref="J93" si="40">J94+J95</f>
        <v>29.7</v>
      </c>
      <c r="K93" s="95">
        <f t="shared" ref="K93:S93" si="41">K94+K95</f>
        <v>0</v>
      </c>
      <c r="L93" s="95">
        <f t="shared" si="41"/>
        <v>7220.4</v>
      </c>
      <c r="M93" s="95">
        <f t="shared" si="41"/>
        <v>22.5</v>
      </c>
      <c r="N93" s="95">
        <f t="shared" si="41"/>
        <v>29.7</v>
      </c>
      <c r="O93" s="95">
        <f t="shared" si="41"/>
        <v>0</v>
      </c>
      <c r="P93" s="95">
        <f t="shared" si="41"/>
        <v>7117.1132099999995</v>
      </c>
      <c r="Q93" s="95">
        <f t="shared" si="41"/>
        <v>22.5</v>
      </c>
      <c r="R93" s="95">
        <f t="shared" si="41"/>
        <v>29.7</v>
      </c>
      <c r="S93" s="95">
        <f t="shared" si="41"/>
        <v>0</v>
      </c>
      <c r="T93" s="23"/>
      <c r="U93" s="41">
        <f t="shared" si="26"/>
        <v>7272.5999999999995</v>
      </c>
      <c r="V93" s="41">
        <f t="shared" si="27"/>
        <v>7272.5999999999995</v>
      </c>
      <c r="W93" s="41">
        <f t="shared" si="28"/>
        <v>100</v>
      </c>
      <c r="X93" s="11"/>
      <c r="Y93" s="4"/>
    </row>
    <row r="94" spans="1:25" s="39" customFormat="1" ht="81" customHeight="1">
      <c r="A94" s="46" t="s">
        <v>12</v>
      </c>
      <c r="B94" s="61" t="s">
        <v>6</v>
      </c>
      <c r="C94" s="44" t="s">
        <v>3</v>
      </c>
      <c r="D94" s="13">
        <v>6680.4</v>
      </c>
      <c r="E94" s="13"/>
      <c r="F94" s="13"/>
      <c r="G94" s="13"/>
      <c r="H94" s="13">
        <v>6680.4</v>
      </c>
      <c r="I94" s="13"/>
      <c r="J94" s="13"/>
      <c r="K94" s="13"/>
      <c r="L94" s="77">
        <v>6680.4</v>
      </c>
      <c r="M94" s="77"/>
      <c r="N94" s="77"/>
      <c r="O94" s="77"/>
      <c r="P94" s="77">
        <v>6577.1132099999995</v>
      </c>
      <c r="Q94" s="14"/>
      <c r="R94" s="14"/>
      <c r="S94" s="13"/>
      <c r="T94" s="43" t="s">
        <v>5</v>
      </c>
      <c r="U94" s="41">
        <f t="shared" si="26"/>
        <v>6680.4</v>
      </c>
      <c r="V94" s="41">
        <f t="shared" si="27"/>
        <v>6680.4</v>
      </c>
      <c r="W94" s="41">
        <f t="shared" si="28"/>
        <v>100</v>
      </c>
      <c r="X94" s="41"/>
      <c r="Y94" s="40"/>
    </row>
    <row r="95" spans="1:25" s="39" customFormat="1" ht="148.5" customHeight="1">
      <c r="A95" s="46" t="s">
        <v>11</v>
      </c>
      <c r="B95" s="61" t="s">
        <v>4</v>
      </c>
      <c r="C95" s="44" t="s">
        <v>3</v>
      </c>
      <c r="D95" s="13">
        <v>540</v>
      </c>
      <c r="E95" s="13">
        <v>22.5</v>
      </c>
      <c r="F95" s="13">
        <v>29.7</v>
      </c>
      <c r="G95" s="13"/>
      <c r="H95" s="13">
        <v>540</v>
      </c>
      <c r="I95" s="13">
        <v>22.5</v>
      </c>
      <c r="J95" s="13">
        <v>29.7</v>
      </c>
      <c r="K95" s="13"/>
      <c r="L95" s="77">
        <v>540</v>
      </c>
      <c r="M95" s="77">
        <v>22.5</v>
      </c>
      <c r="N95" s="77">
        <v>29.7</v>
      </c>
      <c r="O95" s="77"/>
      <c r="P95" s="77">
        <v>540</v>
      </c>
      <c r="Q95" s="14">
        <v>22.5</v>
      </c>
      <c r="R95" s="14">
        <v>29.7</v>
      </c>
      <c r="S95" s="13"/>
      <c r="T95" s="43" t="s">
        <v>5</v>
      </c>
      <c r="U95" s="41">
        <f t="shared" si="26"/>
        <v>592.20000000000005</v>
      </c>
      <c r="V95" s="41">
        <f t="shared" si="27"/>
        <v>592.20000000000005</v>
      </c>
      <c r="W95" s="41">
        <f t="shared" si="28"/>
        <v>100</v>
      </c>
      <c r="X95" s="41"/>
      <c r="Y95" s="40"/>
    </row>
    <row r="96" spans="1:25" s="39" customFormat="1" ht="57" customHeight="1">
      <c r="A96" s="26" t="s">
        <v>9</v>
      </c>
      <c r="B96" s="25" t="s">
        <v>146</v>
      </c>
      <c r="C96" s="24"/>
      <c r="D96" s="95">
        <f>D97</f>
        <v>0</v>
      </c>
      <c r="E96" s="95">
        <f t="shared" ref="E96:S96" si="42">E97</f>
        <v>31494.5</v>
      </c>
      <c r="F96" s="95">
        <f t="shared" si="42"/>
        <v>1657.7</v>
      </c>
      <c r="G96" s="95">
        <f t="shared" si="42"/>
        <v>0</v>
      </c>
      <c r="H96" s="95">
        <f>H97</f>
        <v>0</v>
      </c>
      <c r="I96" s="95">
        <f t="shared" si="42"/>
        <v>31494.5</v>
      </c>
      <c r="J96" s="95">
        <f t="shared" si="42"/>
        <v>1657.7</v>
      </c>
      <c r="K96" s="95">
        <f t="shared" si="42"/>
        <v>0</v>
      </c>
      <c r="L96" s="95">
        <f t="shared" si="42"/>
        <v>0</v>
      </c>
      <c r="M96" s="95">
        <f t="shared" si="42"/>
        <v>31494.5</v>
      </c>
      <c r="N96" s="95">
        <f t="shared" si="42"/>
        <v>1657.7</v>
      </c>
      <c r="O96" s="95">
        <f t="shared" si="42"/>
        <v>0</v>
      </c>
      <c r="P96" s="95">
        <f t="shared" si="42"/>
        <v>0</v>
      </c>
      <c r="Q96" s="95">
        <f t="shared" si="42"/>
        <v>31494.5</v>
      </c>
      <c r="R96" s="95">
        <f t="shared" si="42"/>
        <v>1657.7</v>
      </c>
      <c r="S96" s="95">
        <f t="shared" si="42"/>
        <v>0</v>
      </c>
      <c r="T96" s="23"/>
      <c r="U96" s="41">
        <f t="shared" si="26"/>
        <v>33152.199999999997</v>
      </c>
      <c r="V96" s="41">
        <f t="shared" si="27"/>
        <v>33152.199999999997</v>
      </c>
      <c r="W96" s="41">
        <f t="shared" si="28"/>
        <v>100</v>
      </c>
      <c r="X96" s="41"/>
      <c r="Y96" s="40"/>
    </row>
    <row r="97" spans="1:25" s="39" customFormat="1" ht="99" customHeight="1">
      <c r="A97" s="46" t="s">
        <v>7</v>
      </c>
      <c r="B97" s="61" t="s">
        <v>147</v>
      </c>
      <c r="C97" s="44" t="s">
        <v>3</v>
      </c>
      <c r="D97" s="13"/>
      <c r="E97" s="13">
        <v>31494.5</v>
      </c>
      <c r="F97" s="13">
        <v>1657.7</v>
      </c>
      <c r="G97" s="13"/>
      <c r="H97" s="13"/>
      <c r="I97" s="13">
        <v>31494.5</v>
      </c>
      <c r="J97" s="13">
        <v>1657.7</v>
      </c>
      <c r="K97" s="13"/>
      <c r="L97" s="13"/>
      <c r="M97" s="77">
        <v>31494.5</v>
      </c>
      <c r="N97" s="77">
        <v>1657.7</v>
      </c>
      <c r="O97" s="77"/>
      <c r="P97" s="77"/>
      <c r="Q97" s="77">
        <v>31494.5</v>
      </c>
      <c r="R97" s="77">
        <v>1657.7</v>
      </c>
      <c r="S97" s="13"/>
      <c r="T97" s="43" t="s">
        <v>5</v>
      </c>
      <c r="U97" s="41">
        <f t="shared" si="26"/>
        <v>33152.199999999997</v>
      </c>
      <c r="V97" s="41">
        <f t="shared" si="27"/>
        <v>33152.199999999997</v>
      </c>
      <c r="W97" s="41">
        <f t="shared" si="28"/>
        <v>100</v>
      </c>
      <c r="X97" s="41"/>
      <c r="Y97" s="40"/>
    </row>
    <row r="98" spans="1:25" ht="21" customHeight="1">
      <c r="A98" s="21"/>
      <c r="B98" s="20" t="s">
        <v>2</v>
      </c>
      <c r="C98" s="18"/>
      <c r="D98" s="19">
        <f>D86+D90+D93+D96</f>
        <v>9498.2999999999993</v>
      </c>
      <c r="E98" s="19">
        <f t="shared" ref="E98:G98" si="43">E86+E90+E93+E96</f>
        <v>32521</v>
      </c>
      <c r="F98" s="19">
        <f t="shared" si="43"/>
        <v>3741.5999999999995</v>
      </c>
      <c r="G98" s="19">
        <f t="shared" si="43"/>
        <v>0</v>
      </c>
      <c r="H98" s="19">
        <f>H86+H90+H93+H96</f>
        <v>9498.2999999999993</v>
      </c>
      <c r="I98" s="19">
        <f t="shared" ref="I98:S98" si="44">I86+I90+I93+I96</f>
        <v>32521</v>
      </c>
      <c r="J98" s="19">
        <f t="shared" si="44"/>
        <v>3741.5999999999995</v>
      </c>
      <c r="K98" s="19">
        <f t="shared" si="44"/>
        <v>0</v>
      </c>
      <c r="L98" s="19">
        <f t="shared" si="44"/>
        <v>9498.0736199999992</v>
      </c>
      <c r="M98" s="19">
        <f t="shared" si="44"/>
        <v>32520.96067</v>
      </c>
      <c r="N98" s="19">
        <f t="shared" si="44"/>
        <v>3741.5412900000001</v>
      </c>
      <c r="O98" s="19">
        <f t="shared" si="44"/>
        <v>0</v>
      </c>
      <c r="P98" s="19">
        <f t="shared" si="44"/>
        <v>9394.7868299999991</v>
      </c>
      <c r="Q98" s="19">
        <f t="shared" si="44"/>
        <v>32520.96067</v>
      </c>
      <c r="R98" s="19">
        <f t="shared" si="44"/>
        <v>3741.5412900000001</v>
      </c>
      <c r="S98" s="19">
        <f t="shared" si="44"/>
        <v>0</v>
      </c>
      <c r="T98" s="18"/>
      <c r="U98" s="41">
        <f t="shared" si="26"/>
        <v>45760.9</v>
      </c>
      <c r="V98" s="41">
        <f t="shared" si="27"/>
        <v>45760.575579999997</v>
      </c>
      <c r="W98" s="41">
        <f t="shared" si="28"/>
        <v>99.999291054153204</v>
      </c>
      <c r="X98" s="11"/>
      <c r="Y98" s="4"/>
    </row>
    <row r="99" spans="1:25" s="10" customFormat="1" ht="21" customHeight="1">
      <c r="A99" s="17"/>
      <c r="B99" s="16" t="s">
        <v>1</v>
      </c>
      <c r="C99" s="15"/>
      <c r="D99" s="14">
        <f t="shared" ref="D99:G99" si="45">D24+D50+D63+D72+D80+D84+D98</f>
        <v>100645.09999999999</v>
      </c>
      <c r="E99" s="14">
        <f t="shared" si="45"/>
        <v>1304290.2</v>
      </c>
      <c r="F99" s="14">
        <f t="shared" si="45"/>
        <v>591026.59999999986</v>
      </c>
      <c r="G99" s="14">
        <f t="shared" si="45"/>
        <v>190.9</v>
      </c>
      <c r="H99" s="14">
        <f t="shared" ref="H99:S99" si="46">H24+H50+H63+H72+H80+H84+H98</f>
        <v>100645.09999999999</v>
      </c>
      <c r="I99" s="14">
        <f t="shared" si="46"/>
        <v>1304290.2</v>
      </c>
      <c r="J99" s="14">
        <f t="shared" si="46"/>
        <v>591026.59999999986</v>
      </c>
      <c r="K99" s="14">
        <f t="shared" si="46"/>
        <v>190.9</v>
      </c>
      <c r="L99" s="14">
        <f t="shared" si="46"/>
        <v>100644.87220999999</v>
      </c>
      <c r="M99" s="14">
        <f>M24+M50+M63+M72+M80+M84+M98</f>
        <v>1304232.5437700001</v>
      </c>
      <c r="N99" s="14">
        <f t="shared" si="46"/>
        <v>590196.55994999991</v>
      </c>
      <c r="O99" s="14">
        <f t="shared" si="46"/>
        <v>190.16913000000002</v>
      </c>
      <c r="P99" s="14">
        <f t="shared" si="46"/>
        <v>94703.463549999986</v>
      </c>
      <c r="Q99" s="14">
        <f t="shared" si="46"/>
        <v>1300057.3751699999</v>
      </c>
      <c r="R99" s="14">
        <f t="shared" si="46"/>
        <v>567426.94681000011</v>
      </c>
      <c r="S99" s="14">
        <f t="shared" si="46"/>
        <v>190.16913000000002</v>
      </c>
      <c r="T99" s="15"/>
      <c r="U99" s="41">
        <f t="shared" si="26"/>
        <v>1996152.7999999998</v>
      </c>
      <c r="V99" s="41">
        <f t="shared" si="27"/>
        <v>1995264.14506</v>
      </c>
      <c r="W99" s="41">
        <f t="shared" si="28"/>
        <v>99.955481617439318</v>
      </c>
      <c r="X99" s="11"/>
      <c r="Y99" s="4"/>
    </row>
    <row r="100" spans="1:25">
      <c r="M100" s="52"/>
      <c r="Y100" s="4"/>
    </row>
    <row r="101" spans="1:25" s="7" customFormat="1" ht="15">
      <c r="A101" s="9" t="s">
        <v>159</v>
      </c>
      <c r="H101" s="74"/>
      <c r="I101" s="74"/>
      <c r="J101" s="74"/>
      <c r="K101" s="74"/>
      <c r="L101" s="81"/>
      <c r="M101" s="81"/>
      <c r="N101" s="81"/>
      <c r="O101" s="81"/>
      <c r="P101" s="81"/>
      <c r="Q101" s="81"/>
      <c r="R101" s="81"/>
      <c r="S101" s="81"/>
    </row>
    <row r="102" spans="1:25" s="7" customFormat="1" ht="15">
      <c r="A102" s="9" t="s">
        <v>0</v>
      </c>
      <c r="H102" s="74"/>
      <c r="I102" s="74"/>
      <c r="J102" s="74"/>
      <c r="K102" s="74"/>
      <c r="L102" s="7" t="s">
        <v>160</v>
      </c>
      <c r="M102" s="81"/>
      <c r="O102" s="88"/>
      <c r="P102" s="88"/>
      <c r="Q102" s="81"/>
      <c r="R102" s="81"/>
    </row>
    <row r="103" spans="1:25" s="2" customFormat="1" ht="15" customHeight="1">
      <c r="A103" s="3"/>
      <c r="H103" s="75"/>
      <c r="I103" s="72"/>
      <c r="J103" s="72"/>
      <c r="K103" s="89"/>
      <c r="L103" s="89"/>
      <c r="P103" s="82"/>
      <c r="Q103" s="52"/>
    </row>
    <row r="104" spans="1:25" s="5" customFormat="1" ht="15">
      <c r="A104" s="8"/>
      <c r="B104" s="8"/>
      <c r="C104" s="8"/>
      <c r="D104" s="70"/>
      <c r="E104" s="7"/>
      <c r="F104" s="7"/>
      <c r="G104" s="7"/>
      <c r="H104" s="74"/>
      <c r="I104" s="76"/>
      <c r="J104" s="76"/>
      <c r="K104" s="90"/>
      <c r="L104" s="90"/>
      <c r="M104" s="85"/>
      <c r="N104" s="85"/>
      <c r="O104" s="83"/>
      <c r="P104" s="83"/>
      <c r="Q104" s="7"/>
      <c r="R104" s="7"/>
      <c r="S104" s="7"/>
      <c r="T104" s="7"/>
      <c r="U104" s="7"/>
      <c r="V104" s="6"/>
    </row>
    <row r="105" spans="1:25" ht="15">
      <c r="A105" s="2"/>
      <c r="B105" s="3"/>
      <c r="M105" s="85"/>
      <c r="N105" s="85"/>
    </row>
    <row r="106" spans="1:25">
      <c r="V106" s="4"/>
    </row>
    <row r="107" spans="1:25">
      <c r="M107" s="52"/>
      <c r="N107" s="52"/>
    </row>
    <row r="109" spans="1:25">
      <c r="M109" s="52"/>
      <c r="N109" s="52"/>
    </row>
  </sheetData>
  <autoFilter ref="A8:AA102"/>
  <mergeCells count="14">
    <mergeCell ref="C2:K2"/>
    <mergeCell ref="A6:A7"/>
    <mergeCell ref="B6:B7"/>
    <mergeCell ref="C6:C7"/>
    <mergeCell ref="D6:G6"/>
    <mergeCell ref="H6:K6"/>
    <mergeCell ref="M105:N105"/>
    <mergeCell ref="L6:O6"/>
    <mergeCell ref="P6:S6"/>
    <mergeCell ref="T6:T7"/>
    <mergeCell ref="O102:P102"/>
    <mergeCell ref="K103:L103"/>
    <mergeCell ref="K104:L104"/>
    <mergeCell ref="M104:N104"/>
  </mergeCells>
  <pageMargins left="0.70866141732283472" right="0.70866141732283472" top="0.23622047244094491" bottom="0.19685039370078741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на 01.10.23 (2)</vt:lpstr>
      <vt:lpstr>'отчет в УЭк на 01.10.23 (2)'!Заголовки_для_печати</vt:lpstr>
      <vt:lpstr>'отчет в УЭк на 01.10.23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Хромов</dc:creator>
  <cp:lastModifiedBy>BakumenkoTI</cp:lastModifiedBy>
  <cp:lastPrinted>2024-01-17T11:08:06Z</cp:lastPrinted>
  <dcterms:created xsi:type="dcterms:W3CDTF">2023-10-06T05:16:14Z</dcterms:created>
  <dcterms:modified xsi:type="dcterms:W3CDTF">2024-02-28T05:50:14Z</dcterms:modified>
</cp:coreProperties>
</file>