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65" windowWidth="15120" windowHeight="7950"/>
  </bookViews>
  <sheets>
    <sheet name="отчет в УЭк  " sheetId="3" r:id="rId1"/>
  </sheets>
  <definedNames>
    <definedName name="_xlnm._FilterDatabase" localSheetId="0" hidden="1">'отчет в УЭк  '!$A$8:$Z$98</definedName>
    <definedName name="_xlnm.Print_Titles" localSheetId="0">'отчет в УЭк  '!$6:$7</definedName>
    <definedName name="_xlnm.Print_Area" localSheetId="0">'отчет в УЭк  '!$A$1:$T$101</definedName>
  </definedNames>
  <calcPr calcId="125725"/>
</workbook>
</file>

<file path=xl/calcChain.xml><?xml version="1.0" encoding="utf-8"?>
<calcChain xmlns="http://schemas.openxmlformats.org/spreadsheetml/2006/main">
  <c r="R25" i="3"/>
  <c r="R46" s="1"/>
  <c r="R72"/>
  <c r="O95"/>
  <c r="P95"/>
  <c r="Q95"/>
  <c r="S95"/>
  <c r="R30"/>
  <c r="P46"/>
  <c r="Q46"/>
  <c r="L46"/>
  <c r="N30"/>
  <c r="Q26"/>
  <c r="Q40"/>
  <c r="R33"/>
  <c r="R32"/>
  <c r="R31"/>
  <c r="R10"/>
  <c r="R13"/>
  <c r="R14" l="1"/>
  <c r="S10"/>
  <c r="Q18"/>
  <c r="Q73"/>
  <c r="R71"/>
  <c r="M65"/>
  <c r="N33"/>
  <c r="N32"/>
  <c r="N31"/>
  <c r="M25" l="1"/>
  <c r="K90"/>
  <c r="J90"/>
  <c r="I90"/>
  <c r="H90"/>
  <c r="K87"/>
  <c r="J87"/>
  <c r="I87"/>
  <c r="H87"/>
  <c r="K83"/>
  <c r="K94" s="1"/>
  <c r="J83"/>
  <c r="J94" s="1"/>
  <c r="I83"/>
  <c r="I94" s="1"/>
  <c r="H83"/>
  <c r="H94" s="1"/>
  <c r="K79"/>
  <c r="K81" s="1"/>
  <c r="J79"/>
  <c r="J81" s="1"/>
  <c r="I79"/>
  <c r="I81" s="1"/>
  <c r="H79"/>
  <c r="H81" s="1"/>
  <c r="K74"/>
  <c r="K77" s="1"/>
  <c r="J74"/>
  <c r="J77" s="1"/>
  <c r="I74"/>
  <c r="I77" s="1"/>
  <c r="H74"/>
  <c r="H77" s="1"/>
  <c r="K65"/>
  <c r="J65"/>
  <c r="I65"/>
  <c r="H65"/>
  <c r="K62"/>
  <c r="K69" s="1"/>
  <c r="J62"/>
  <c r="J69" s="1"/>
  <c r="I62"/>
  <c r="I69" s="1"/>
  <c r="H62"/>
  <c r="H69" s="1"/>
  <c r="K57"/>
  <c r="J57"/>
  <c r="I57"/>
  <c r="H57"/>
  <c r="K50"/>
  <c r="J50"/>
  <c r="I50"/>
  <c r="H50"/>
  <c r="K48"/>
  <c r="K59" s="1"/>
  <c r="J48"/>
  <c r="J59" s="1"/>
  <c r="I48"/>
  <c r="I59" s="1"/>
  <c r="H48"/>
  <c r="H59" s="1"/>
  <c r="K30"/>
  <c r="J30"/>
  <c r="I30"/>
  <c r="H30"/>
  <c r="K26"/>
  <c r="K46" s="1"/>
  <c r="J26"/>
  <c r="J46" s="1"/>
  <c r="I26"/>
  <c r="I46" s="1"/>
  <c r="H26"/>
  <c r="H46" s="1"/>
  <c r="K20"/>
  <c r="J20"/>
  <c r="I20"/>
  <c r="H20"/>
  <c r="K11"/>
  <c r="K23" s="1"/>
  <c r="K95" s="1"/>
  <c r="J11"/>
  <c r="J23" s="1"/>
  <c r="J95" s="1"/>
  <c r="I11"/>
  <c r="I23" s="1"/>
  <c r="I95" s="1"/>
  <c r="H11"/>
  <c r="H23" s="1"/>
  <c r="H95" s="1"/>
  <c r="W54"/>
  <c r="X54"/>
  <c r="U95"/>
  <c r="X93"/>
  <c r="W93"/>
  <c r="X92"/>
  <c r="W92"/>
  <c r="X91"/>
  <c r="W91"/>
  <c r="S90"/>
  <c r="R90"/>
  <c r="Q90"/>
  <c r="P90"/>
  <c r="O90"/>
  <c r="N90"/>
  <c r="M90"/>
  <c r="L90"/>
  <c r="G90"/>
  <c r="F90"/>
  <c r="E90"/>
  <c r="D90"/>
  <c r="X89"/>
  <c r="W89"/>
  <c r="X88"/>
  <c r="W88"/>
  <c r="S87"/>
  <c r="R87"/>
  <c r="Q87"/>
  <c r="P87"/>
  <c r="O87"/>
  <c r="N87"/>
  <c r="M87"/>
  <c r="L87"/>
  <c r="G87"/>
  <c r="F87"/>
  <c r="E87"/>
  <c r="D87"/>
  <c r="X86"/>
  <c r="W86"/>
  <c r="X85"/>
  <c r="W85"/>
  <c r="X84"/>
  <c r="W84"/>
  <c r="S83"/>
  <c r="R83"/>
  <c r="Q83"/>
  <c r="P83"/>
  <c r="O83"/>
  <c r="N83"/>
  <c r="M83"/>
  <c r="L83"/>
  <c r="G83"/>
  <c r="F83"/>
  <c r="E83"/>
  <c r="D83"/>
  <c r="D94" s="1"/>
  <c r="X82"/>
  <c r="W82"/>
  <c r="X80"/>
  <c r="W80"/>
  <c r="S79"/>
  <c r="S81" s="1"/>
  <c r="R79"/>
  <c r="R81" s="1"/>
  <c r="Q79"/>
  <c r="Q81" s="1"/>
  <c r="P79"/>
  <c r="P81" s="1"/>
  <c r="O79"/>
  <c r="O81" s="1"/>
  <c r="N79"/>
  <c r="M79"/>
  <c r="M81" s="1"/>
  <c r="L79"/>
  <c r="L81" s="1"/>
  <c r="G79"/>
  <c r="G81" s="1"/>
  <c r="F79"/>
  <c r="F81" s="1"/>
  <c r="E79"/>
  <c r="E81" s="1"/>
  <c r="D79"/>
  <c r="D81" s="1"/>
  <c r="X78"/>
  <c r="W78"/>
  <c r="X76"/>
  <c r="W76"/>
  <c r="S76"/>
  <c r="S74" s="1"/>
  <c r="S77" s="1"/>
  <c r="X75"/>
  <c r="W75"/>
  <c r="R74"/>
  <c r="R77" s="1"/>
  <c r="Q74"/>
  <c r="Q77" s="1"/>
  <c r="P74"/>
  <c r="P77" s="1"/>
  <c r="O74"/>
  <c r="O77" s="1"/>
  <c r="N74"/>
  <c r="M74"/>
  <c r="M77" s="1"/>
  <c r="L74"/>
  <c r="L77" s="1"/>
  <c r="G74"/>
  <c r="G77" s="1"/>
  <c r="F74"/>
  <c r="F77" s="1"/>
  <c r="E74"/>
  <c r="E77" s="1"/>
  <c r="D74"/>
  <c r="D77" s="1"/>
  <c r="X73"/>
  <c r="W73"/>
  <c r="X72"/>
  <c r="W72"/>
  <c r="X71"/>
  <c r="W71"/>
  <c r="X70"/>
  <c r="W70"/>
  <c r="X68"/>
  <c r="W68"/>
  <c r="S68"/>
  <c r="S65" s="1"/>
  <c r="X67"/>
  <c r="W67"/>
  <c r="X66"/>
  <c r="W66"/>
  <c r="R65"/>
  <c r="Q65"/>
  <c r="P65"/>
  <c r="O65"/>
  <c r="N65"/>
  <c r="L65"/>
  <c r="G65"/>
  <c r="F65"/>
  <c r="E65"/>
  <c r="D65"/>
  <c r="X64"/>
  <c r="W64"/>
  <c r="X63"/>
  <c r="W63"/>
  <c r="S62"/>
  <c r="R62"/>
  <c r="R69" s="1"/>
  <c r="Q62"/>
  <c r="Q69" s="1"/>
  <c r="P62"/>
  <c r="O62"/>
  <c r="N62"/>
  <c r="M62"/>
  <c r="M69" s="1"/>
  <c r="L62"/>
  <c r="G62"/>
  <c r="F62"/>
  <c r="F69" s="1"/>
  <c r="E62"/>
  <c r="E69" s="1"/>
  <c r="D62"/>
  <c r="D69" s="1"/>
  <c r="X61"/>
  <c r="W61"/>
  <c r="X60"/>
  <c r="W60"/>
  <c r="X58"/>
  <c r="W58"/>
  <c r="S57"/>
  <c r="R57"/>
  <c r="Q57"/>
  <c r="P57"/>
  <c r="O57"/>
  <c r="N57"/>
  <c r="M57"/>
  <c r="L57"/>
  <c r="G57"/>
  <c r="F57"/>
  <c r="E57"/>
  <c r="D57"/>
  <c r="X56"/>
  <c r="W56"/>
  <c r="X55"/>
  <c r="W55"/>
  <c r="X53"/>
  <c r="W53"/>
  <c r="X52"/>
  <c r="W52"/>
  <c r="X51"/>
  <c r="W51"/>
  <c r="S50"/>
  <c r="R50"/>
  <c r="Q50"/>
  <c r="P50"/>
  <c r="O50"/>
  <c r="N50"/>
  <c r="M50"/>
  <c r="L50"/>
  <c r="G50"/>
  <c r="F50"/>
  <c r="E50"/>
  <c r="D50"/>
  <c r="X49"/>
  <c r="W49"/>
  <c r="S48"/>
  <c r="R48"/>
  <c r="Q48"/>
  <c r="Q59" s="1"/>
  <c r="P48"/>
  <c r="P59" s="1"/>
  <c r="O48"/>
  <c r="N48"/>
  <c r="M48"/>
  <c r="M59" s="1"/>
  <c r="L48"/>
  <c r="L59" s="1"/>
  <c r="G48"/>
  <c r="F48"/>
  <c r="E48"/>
  <c r="E59" s="1"/>
  <c r="D48"/>
  <c r="D59" s="1"/>
  <c r="X47"/>
  <c r="W47"/>
  <c r="X45"/>
  <c r="W45"/>
  <c r="X44"/>
  <c r="W44"/>
  <c r="X43"/>
  <c r="W43"/>
  <c r="X42"/>
  <c r="W42"/>
  <c r="X41"/>
  <c r="W41"/>
  <c r="X40"/>
  <c r="W40"/>
  <c r="X39"/>
  <c r="W39"/>
  <c r="X38"/>
  <c r="W38"/>
  <c r="X37"/>
  <c r="W37"/>
  <c r="X36"/>
  <c r="W36"/>
  <c r="X35"/>
  <c r="W35"/>
  <c r="X34"/>
  <c r="W34"/>
  <c r="X33"/>
  <c r="W33"/>
  <c r="X32"/>
  <c r="W32"/>
  <c r="X31"/>
  <c r="W31"/>
  <c r="S30"/>
  <c r="Q30"/>
  <c r="P30"/>
  <c r="O30"/>
  <c r="M30"/>
  <c r="L30"/>
  <c r="G30"/>
  <c r="F30"/>
  <c r="E30"/>
  <c r="D30"/>
  <c r="X29"/>
  <c r="W29"/>
  <c r="X27"/>
  <c r="W27"/>
  <c r="S26"/>
  <c r="S46" s="1"/>
  <c r="R26"/>
  <c r="P26"/>
  <c r="O26"/>
  <c r="O46" s="1"/>
  <c r="N26"/>
  <c r="M26"/>
  <c r="L26"/>
  <c r="G26"/>
  <c r="G46" s="1"/>
  <c r="F26"/>
  <c r="E26"/>
  <c r="E46" s="1"/>
  <c r="D26"/>
  <c r="D46" s="1"/>
  <c r="X25"/>
  <c r="W25"/>
  <c r="X24"/>
  <c r="W24"/>
  <c r="X22"/>
  <c r="W22"/>
  <c r="X21"/>
  <c r="W21"/>
  <c r="S20"/>
  <c r="R20"/>
  <c r="Q20"/>
  <c r="P20"/>
  <c r="O20"/>
  <c r="N20"/>
  <c r="M20"/>
  <c r="L20"/>
  <c r="G20"/>
  <c r="F20"/>
  <c r="X20" s="1"/>
  <c r="E20"/>
  <c r="D20"/>
  <c r="X19"/>
  <c r="W19"/>
  <c r="X18"/>
  <c r="W18"/>
  <c r="X17"/>
  <c r="W17"/>
  <c r="X16"/>
  <c r="W16"/>
  <c r="S16"/>
  <c r="S11" s="1"/>
  <c r="S23" s="1"/>
  <c r="X15"/>
  <c r="W15"/>
  <c r="X14"/>
  <c r="W14"/>
  <c r="X13"/>
  <c r="W13"/>
  <c r="X12"/>
  <c r="W12"/>
  <c r="R11"/>
  <c r="R23" s="1"/>
  <c r="Q11"/>
  <c r="Q23" s="1"/>
  <c r="P11"/>
  <c r="P23" s="1"/>
  <c r="O11"/>
  <c r="N11"/>
  <c r="N23" s="1"/>
  <c r="M11"/>
  <c r="M23" s="1"/>
  <c r="L11"/>
  <c r="L23" s="1"/>
  <c r="G11"/>
  <c r="F11"/>
  <c r="E11"/>
  <c r="E23" s="1"/>
  <c r="D11"/>
  <c r="D23" s="1"/>
  <c r="X10"/>
  <c r="W10"/>
  <c r="U10"/>
  <c r="R95" l="1"/>
  <c r="N69"/>
  <c r="X69" s="1"/>
  <c r="N46"/>
  <c r="X30"/>
  <c r="M46"/>
  <c r="W46" s="1"/>
  <c r="W87"/>
  <c r="W20"/>
  <c r="W50"/>
  <c r="W48"/>
  <c r="W57"/>
  <c r="F94"/>
  <c r="N94"/>
  <c r="R94"/>
  <c r="E94"/>
  <c r="M94"/>
  <c r="Q94"/>
  <c r="W30"/>
  <c r="X50"/>
  <c r="W65"/>
  <c r="W90"/>
  <c r="X74"/>
  <c r="X48"/>
  <c r="F46"/>
  <c r="F59"/>
  <c r="X57"/>
  <c r="R59"/>
  <c r="X65"/>
  <c r="N77"/>
  <c r="X77" s="1"/>
  <c r="X90"/>
  <c r="X79"/>
  <c r="X87"/>
  <c r="S69"/>
  <c r="L94"/>
  <c r="P94"/>
  <c r="W83"/>
  <c r="G23"/>
  <c r="O23"/>
  <c r="G59"/>
  <c r="O59"/>
  <c r="S59"/>
  <c r="L69"/>
  <c r="P69"/>
  <c r="W62"/>
  <c r="G69"/>
  <c r="O69"/>
  <c r="W79"/>
  <c r="G94"/>
  <c r="O94"/>
  <c r="S94"/>
  <c r="X26"/>
  <c r="E95"/>
  <c r="W26"/>
  <c r="F23"/>
  <c r="X11"/>
  <c r="D95"/>
  <c r="W94"/>
  <c r="W59"/>
  <c r="W23"/>
  <c r="W69"/>
  <c r="W77"/>
  <c r="W81"/>
  <c r="N81"/>
  <c r="X81" s="1"/>
  <c r="W11"/>
  <c r="X62"/>
  <c r="W74"/>
  <c r="X83"/>
  <c r="N59"/>
  <c r="X46" l="1"/>
  <c r="M95"/>
  <c r="W95" s="1"/>
  <c r="G95"/>
  <c r="L95"/>
  <c r="X94"/>
  <c r="X59"/>
  <c r="F95"/>
  <c r="X23"/>
  <c r="N95"/>
  <c r="X95" l="1"/>
</calcChain>
</file>

<file path=xl/sharedStrings.xml><?xml version="1.0" encoding="utf-8"?>
<sst xmlns="http://schemas.openxmlformats.org/spreadsheetml/2006/main" count="253" uniqueCount="158">
  <si>
    <t>№ п/п</t>
  </si>
  <si>
    <t>Наименование мероприятия</t>
  </si>
  <si>
    <t>федеральный бюджет</t>
  </si>
  <si>
    <t>краевой бюджет</t>
  </si>
  <si>
    <t>бюджет МО Усть-Лабинский район</t>
  </si>
  <si>
    <t>1.1</t>
  </si>
  <si>
    <t>Оплата труда с начислениями и содержание ДОУ, находящихся на капитальном ремонте</t>
  </si>
  <si>
    <t>Стимулирование отдельных категорий работников образовательных учреждений</t>
  </si>
  <si>
    <t>Выплата социальной надбавки педагогическим работникам – молодым специалистам образовательных учреждений Усть-Лабинского района</t>
  </si>
  <si>
    <t>Задача 1:  Развитие дошкольного образования детей</t>
  </si>
  <si>
    <t>1.2</t>
  </si>
  <si>
    <t>Задача 2:  Развитие начального общего, основного общего, среднего (полного) общего образования по основным общеобразовательным программам</t>
  </si>
  <si>
    <t>Задача 3:  Развитие дополнительного образования детей</t>
  </si>
  <si>
    <t>Расходы на обеспечение деятельности (оказание услуг) муниципальных учреждений- всего:</t>
  </si>
  <si>
    <t>Расходы на обеспечение деятельности (оказание услуг) муниципальных учреждений</t>
  </si>
  <si>
    <t>Стимулирование отдельных категорий работников образовательных учреждений дополнительного образования детей</t>
  </si>
  <si>
    <t>Задача 4:  Мероприятия по проведению оздоровительной кампании детей</t>
  </si>
  <si>
    <t xml:space="preserve">Расходы на обеспечение функций органов местного самоуправления </t>
  </si>
  <si>
    <t>2.1</t>
  </si>
  <si>
    <t>2.2</t>
  </si>
  <si>
    <t>2.3</t>
  </si>
  <si>
    <t>2.4</t>
  </si>
  <si>
    <t>3.1</t>
  </si>
  <si>
    <t>3.1.1</t>
  </si>
  <si>
    <t>3.2</t>
  </si>
  <si>
    <t>3.3</t>
  </si>
  <si>
    <t>4.1</t>
  </si>
  <si>
    <t>4.2</t>
  </si>
  <si>
    <t>4.2.1</t>
  </si>
  <si>
    <t>5.1</t>
  </si>
  <si>
    <t>5.2</t>
  </si>
  <si>
    <t>5.4</t>
  </si>
  <si>
    <t>ИТОГО:</t>
  </si>
  <si>
    <t>ИТОГО ПО ПРОГРАММЕ:</t>
  </si>
  <si>
    <t>2.3.1</t>
  </si>
  <si>
    <t>3.2.1</t>
  </si>
  <si>
    <t>Задача 5:  Обеспечение выполнение функций в области образования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</si>
  <si>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</si>
  <si>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1.3</t>
  </si>
  <si>
    <t>1.4</t>
  </si>
  <si>
    <t>2.6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</si>
  <si>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 общеобразовательную программу дошкольного образования</t>
  </si>
  <si>
    <t>2.7</t>
  </si>
  <si>
    <t>2.8</t>
  </si>
  <si>
    <t>2.9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</si>
  <si>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</si>
  <si>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</t>
  </si>
  <si>
    <t>3.2.2</t>
  </si>
  <si>
    <t>3.2.3</t>
  </si>
  <si>
    <t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единого государственного экзамена, компенсации за работу по подготовке и проведению единого государственного экзамена</t>
  </si>
  <si>
    <t>Реализация мероприятий государственной  программы Краснодарского края «Развитие образования », всего:</t>
  </si>
  <si>
    <t>Расходы на выполнение государственных полномочий по обеспечению деятельности органов местного самоуправления муниципальных образований Краснодарского края и организаций, находящихся в их введении</t>
  </si>
  <si>
    <t>1.5</t>
  </si>
  <si>
    <t>добровольное пожертвование</t>
  </si>
  <si>
    <t>1.6</t>
  </si>
  <si>
    <t>Стимулирование отдельных категорий работников образовательных учреждений( предоставление субсидии бюджетным учреждениям)</t>
  </si>
  <si>
    <t>Участник муниципальной программы (муниципальный заказчик мероприятия, главный распорядитель (распорядитель) бюджетных средств, исполнитель)</t>
  </si>
  <si>
    <t>Объем финансирования на текущий год, предусмотренный программой (тыс. рублей)</t>
  </si>
  <si>
    <t>Объем финансирования на текущий год, предусмотренный бюджетом (тыс. рублей)</t>
  </si>
  <si>
    <t>Профинансировано в отчетном периоде (тыс. рублей)</t>
  </si>
  <si>
    <t>Освоено (израсходовано) в отчетном периоде (тыс. рублей)</t>
  </si>
  <si>
    <t>Отметка о выполнении мероприятия (выполнено, не выполнено)</t>
  </si>
  <si>
    <t>Управление образованием администрации муниципального образования Усть-Лабинский район; Муниципальные автономные, бюджетные, казенные образовательные учреждения; Муниципальные бюджетные, казенные учреждения подведомственные управлению образованием администрации муниципального образования Усть-Лабинский район</t>
  </si>
  <si>
    <t>управления образованием администрации муниципального образования Усть-Лабинский район</t>
  </si>
  <si>
    <t>Начальник</t>
  </si>
  <si>
    <t>2.5</t>
  </si>
  <si>
    <t>Изготовление поектно-сметной документации</t>
  </si>
  <si>
    <t>Оплата штрафов, пеней, недоимки (финансовое обеспечение выполнения функций казенными учреждениями)</t>
  </si>
  <si>
    <t>Задача 7:  Развитие федеральных проектов</t>
  </si>
  <si>
    <t>7.1</t>
  </si>
  <si>
    <t>Реализация федерального проекта "Современная школа", всего:</t>
  </si>
  <si>
    <t>7.1.1</t>
  </si>
  <si>
    <t>Организация временной трудовой занятости несовершеннолетних (финансовое обеспечение выполнения функций казенными учреждениями)</t>
  </si>
  <si>
    <t>7.1.2</t>
  </si>
  <si>
    <t>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путем создания в муниципальных дошкольных образовательных организациях условий для получения детьми-инвалидами качественного образования</t>
  </si>
  <si>
    <t>2.3.3</t>
  </si>
  <si>
    <t>ОТЧЕТ О ФИНАНСИРОВАНИИ И РАСХОДОВАНИИ СРЕДСТВ НА РЕАЛИЗАЦИЮ МУНИЦИПАЛЬНОЙ ПРОГРАММЫ "РАЗВИТИЕ ОБРАЗОВАНИЯ В УСТЬ-ЛАБИНСКОМ РАЙОНЕ"</t>
  </si>
  <si>
    <r>
      <rPr>
        <u/>
        <sz val="12"/>
        <rFont val="Calibri"/>
        <family val="2"/>
        <charset val="204"/>
      </rPr>
      <t>Наименование муниципальной программы:</t>
    </r>
    <r>
      <rPr>
        <sz val="12"/>
        <rFont val="Calibri"/>
        <family val="2"/>
        <charset val="204"/>
      </rPr>
      <t xml:space="preserve"> "Развитие образования в Усть-Лабинском районе"</t>
    </r>
  </si>
  <si>
    <r>
      <rPr>
        <u/>
        <sz val="12"/>
        <rFont val="Calibri"/>
        <family val="2"/>
        <charset val="204"/>
      </rPr>
      <t>Срок действия:</t>
    </r>
    <r>
      <rPr>
        <sz val="12"/>
        <rFont val="Calibri"/>
        <family val="2"/>
        <charset val="204"/>
      </rPr>
      <t xml:space="preserve"> 2020-2025 годы</t>
    </r>
  </si>
  <si>
    <r>
      <rPr>
        <u/>
        <sz val="12"/>
        <rFont val="Calibri"/>
        <family val="2"/>
        <charset val="204"/>
      </rPr>
      <t>Реквизиты правового акта:</t>
    </r>
    <r>
      <rPr>
        <sz val="12"/>
        <rFont val="Calibri"/>
        <family val="2"/>
        <charset val="204"/>
      </rPr>
      <t xml:space="preserve"> Постановление АМО Усть-лабинский район от 30 октября 2019 года № 847</t>
    </r>
  </si>
  <si>
    <t>Реализация мероприятий муниципальной программы «Развитие образования в Усть-Лабинском районе», всего:</t>
  </si>
  <si>
    <t>Мероприятия государственной программы Российской Федерации "Доступная среда", всего:</t>
  </si>
  <si>
    <t>Капитальный ремонт муниципальных общеобразовательных учреждений</t>
  </si>
  <si>
    <t xml:space="preserve"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рамках реализации мероприятий регионального проекта Краснодарского края "Современная школа" (обновление материально-технической базы для формирования у обучающихся современных навыков по предметной области "Технология" и других предметных областей) 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</si>
  <si>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организациях, расположенных в сельской местности и малых городах (создание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городах)</t>
  </si>
  <si>
    <t>Реализация федерального проекта "Безопасность дорожного движения", всего:</t>
  </si>
  <si>
    <t>7.2</t>
  </si>
  <si>
    <t>7.2.1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</si>
  <si>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(приобретение автобусов и микроавтобусов для обеспечения подвоза учащихся), в рамках реализации мероприятий регионального проекта Краснодарского края "Безопасность дорожного движения"</t>
  </si>
  <si>
    <t>Иные межбюджетные трансферты из краевого бюджета местным бюджетам на дополнительную помощь местным бюджетам для решения социально значимых вопросов местного значения: капитальный и текущий ремонт, благоустройство территории, материально-техническое обеспечение</t>
  </si>
  <si>
    <t>Изготовление проектно-сметной документации; корректировка проектно-сметной документации</t>
  </si>
  <si>
    <t>2.3.4</t>
  </si>
  <si>
    <t>2.3.5</t>
  </si>
  <si>
    <t>2.3.6</t>
  </si>
  <si>
    <t>Организация и обеспечение бесплатным горячим питанием обучающихся по образовательным программам начального общего образования в муниципальных образовательных организациях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</si>
  <si>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</si>
  <si>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А. А. Баженова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</si>
  <si>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зданий и сооружений, благоустройство территорий, прилегающих к зданиям и сооружениям муниципальных образовательных организаций)</t>
  </si>
  <si>
    <t>2.3.2</t>
  </si>
  <si>
    <t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</si>
  <si>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 xml:space="preserve">Оплата штрафов, пеней, недоимки </t>
  </si>
  <si>
    <t xml:space="preserve"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 </t>
  </si>
  <si>
    <t xml:space="preserve">Питание учащихся дневных муниципальных образовательных учреждений, реализующих общеобразовательные программы </t>
  </si>
  <si>
    <t>1.2.1</t>
  </si>
  <si>
    <t>1.2.2</t>
  </si>
  <si>
    <t>1.2.3</t>
  </si>
  <si>
    <t>1.2.4</t>
  </si>
  <si>
    <t>1.2.5</t>
  </si>
  <si>
    <t>1.2.6</t>
  </si>
  <si>
    <t>1.5.1</t>
  </si>
  <si>
    <t>2.2.1</t>
  </si>
  <si>
    <t>2.2.2</t>
  </si>
  <si>
    <t>2.2.3</t>
  </si>
  <si>
    <t>2.3.7</t>
  </si>
  <si>
    <t>2.3.8</t>
  </si>
  <si>
    <t>2.3.9</t>
  </si>
  <si>
    <t xml:space="preserve"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 </t>
  </si>
  <si>
    <t xml:space="preserve">Расходы на обеспечение деятельности (оказание услуг) муниципальных учреждений
</t>
  </si>
  <si>
    <t>7.1.3</t>
  </si>
  <si>
    <t>7.2.2</t>
  </si>
  <si>
    <t>остаток на 01.01.21</t>
  </si>
  <si>
    <t>Работы, услуги по содержанию имущества; прочие работы, услуги</t>
  </si>
  <si>
    <t>Организация бесплатного двухразового питания детей с ограниченными возможностями здоровья, детей-инвалидов, инвалидов обучающихся в муниципальных общеобразовательных организациях муниципального образования Усть-Лабинский район, реализующих образовательные программы начального общего, основного общего, среднего общего образования</t>
  </si>
  <si>
    <t>3.2.4</t>
  </si>
  <si>
    <t>3.2.5</t>
  </si>
  <si>
    <t>3.4</t>
  </si>
  <si>
    <t>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 путем создания в муниципальных организациях дополнительного образования детей условий для получения детьми-инвалидами качественного образования</t>
  </si>
  <si>
    <t>Реализация мероприятий государственной программы Краснодарского края  «Дети Кубани», всего:</t>
  </si>
  <si>
    <t>Организация отдыха детей в каникулярное время на базе муниципальных учреждений, осуществляющих организацию отдыха детей в Краснодарском крае</t>
  </si>
  <si>
    <t>Осуществление 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</si>
  <si>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>4.3</t>
  </si>
  <si>
    <t>Организация отдыха детей в профильных лагерях, организованных муниципальными образовательными организациями, осуществляющими организацию отдыха и оздоровления обучающихся в каникулярное время с дневным пребыванием с обязательной организацией их питания</t>
  </si>
  <si>
    <t>Организация отдыха детей в каникулярное время на базе муниципальных учреждений, осуществляющих организацию отдыха детей</t>
  </si>
  <si>
    <t>Задача 6:  Профилактика терроризма и экстремизма в муниципальных образовательных учреждениях муниципального образования Усть-Лабинский район; предупреждение детского дорожно-транспортного травматизма</t>
  </si>
  <si>
    <t>6.1</t>
  </si>
  <si>
    <t>Реализация мероприятий государственной программы Краснодарского края "Обеспечение безопасности населения", всего:</t>
  </si>
  <si>
    <t>Участие в профилактике терроризма в части обеспечения инженерно-технической защищенности муниципальных образовательных организаций</t>
  </si>
  <si>
    <t>Реализация федерального проекта "Успех каждого ребенка", всего: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</si>
  <si>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в рамках реализации мероприятий регионального проекта Краснодарского края "Успех каждого ребенка" (создание в общеобразовательных организациях, расположенных в сельской местности и малых городах, условий для занятий физической культурой и спортом) </t>
  </si>
  <si>
    <t>Участие в осуществлении мероприятий по предупреждению детского дорожно-транспортного травматизма на территории муниципальных образований Краснодарского края в рамках регионального проекта Краснодарского края «Безопасность дорожного движения»</t>
  </si>
  <si>
    <t>3.4.1</t>
  </si>
  <si>
    <t>4.4</t>
  </si>
  <si>
    <t>4.4.1</t>
  </si>
  <si>
    <t>4.4.2</t>
  </si>
  <si>
    <t>4.4.3</t>
  </si>
  <si>
    <t>5.3</t>
  </si>
  <si>
    <t>5.4.1</t>
  </si>
  <si>
    <t>5.4.2</t>
  </si>
  <si>
    <t>6.1.1</t>
  </si>
  <si>
    <t>7.3</t>
  </si>
  <si>
    <t>7.3.1</t>
  </si>
  <si>
    <t>7.3.2</t>
  </si>
  <si>
    <t>за  1 полугодие 2021 года</t>
  </si>
  <si>
    <t>Капитальный ремонт муниципальных образовательных учреждений; ремонт муниципальных образовательных учреждений; благоустройство территории</t>
  </si>
  <si>
    <t>Ремонт электропроводки; ремонтно-сантехнические работы; ремонт и материально-техническое обеспечение помещений с целью приведения в соответствие с фирменным стилем Центров "Точка роста"</t>
  </si>
  <si>
    <t>Организация подвоза детей к местам учебы и обратно</t>
  </si>
  <si>
    <t>Пит,ЗСК 2074,8</t>
  </si>
  <si>
    <t>Казен 52840,3</t>
  </si>
</sst>
</file>

<file path=xl/styles.xml><?xml version="1.0" encoding="utf-8"?>
<styleSheet xmlns="http://schemas.openxmlformats.org/spreadsheetml/2006/main">
  <numFmts count="4">
    <numFmt numFmtId="164" formatCode="#,##0.0_р_."/>
    <numFmt numFmtId="165" formatCode="#,##0_р_."/>
    <numFmt numFmtId="166" formatCode="0.0"/>
    <numFmt numFmtId="167" formatCode="_-* #,##0.0_р_._-;\-* #,##0.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2"/>
      <name val="Calibri"/>
      <family val="2"/>
      <charset val="204"/>
    </font>
    <font>
      <u/>
      <sz val="12"/>
      <name val="Calibri"/>
      <family val="2"/>
      <charset val="204"/>
    </font>
    <font>
      <sz val="7"/>
      <name val="Calibri"/>
      <family val="2"/>
      <charset val="204"/>
    </font>
    <font>
      <sz val="10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  <font>
      <sz val="10"/>
      <color rgb="FF0070C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wrapText="1" shrinkToFit="1"/>
    </xf>
    <xf numFmtId="0" fontId="2" fillId="0" borderId="1" xfId="0" applyFont="1" applyBorder="1" applyAlignment="1">
      <alignment horizontal="center" wrapText="1" shrinkToFit="1"/>
    </xf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164" fontId="1" fillId="0" borderId="1" xfId="0" applyNumberFormat="1" applyFont="1" applyBorder="1" applyAlignment="1">
      <alignment horizontal="center" wrapText="1" shrinkToFit="1"/>
    </xf>
    <xf numFmtId="165" fontId="2" fillId="0" borderId="1" xfId="0" applyNumberFormat="1" applyFont="1" applyBorder="1" applyAlignment="1">
      <alignment horizontal="center" wrapText="1" shrinkToFit="1"/>
    </xf>
    <xf numFmtId="49" fontId="2" fillId="2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/>
    <xf numFmtId="49" fontId="1" fillId="3" borderId="1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/>
    <xf numFmtId="0" fontId="1" fillId="2" borderId="0" xfId="0" applyFont="1" applyFill="1"/>
    <xf numFmtId="0" fontId="3" fillId="2" borderId="1" xfId="0" applyFont="1" applyFill="1" applyBorder="1" applyAlignment="1"/>
    <xf numFmtId="0" fontId="1" fillId="0" borderId="0" xfId="0" applyFont="1" applyAlignment="1">
      <alignment wrapText="1"/>
    </xf>
    <xf numFmtId="49" fontId="4" fillId="2" borderId="0" xfId="0" applyNumberFormat="1" applyFont="1" applyFill="1"/>
    <xf numFmtId="49" fontId="1" fillId="0" borderId="0" xfId="0" applyNumberFormat="1" applyFont="1"/>
    <xf numFmtId="0" fontId="6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 wrapText="1" shrinkToFit="1"/>
    </xf>
    <xf numFmtId="0" fontId="2" fillId="0" borderId="0" xfId="0" applyFont="1"/>
    <xf numFmtId="0" fontId="6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49" fontId="2" fillId="0" borderId="0" xfId="0" applyNumberFormat="1" applyFont="1"/>
    <xf numFmtId="0" fontId="1" fillId="0" borderId="1" xfId="0" applyFont="1" applyFill="1" applyBorder="1" applyAlignment="1">
      <alignment horizontal="left" wrapText="1"/>
    </xf>
    <xf numFmtId="0" fontId="3" fillId="0" borderId="1" xfId="0" applyFont="1" applyBorder="1" applyAlignment="1"/>
    <xf numFmtId="0" fontId="1" fillId="2" borderId="1" xfId="0" applyFont="1" applyFill="1" applyBorder="1"/>
    <xf numFmtId="0" fontId="3" fillId="0" borderId="2" xfId="0" applyFont="1" applyBorder="1" applyAlignment="1">
      <alignment wrapText="1"/>
    </xf>
    <xf numFmtId="165" fontId="1" fillId="0" borderId="1" xfId="0" applyNumberFormat="1" applyFont="1" applyBorder="1" applyAlignment="1">
      <alignment horizontal="center"/>
    </xf>
    <xf numFmtId="0" fontId="7" fillId="2" borderId="0" xfId="0" applyFont="1" applyFill="1"/>
    <xf numFmtId="0" fontId="7" fillId="0" borderId="0" xfId="0" applyFont="1"/>
    <xf numFmtId="166" fontId="7" fillId="0" borderId="0" xfId="0" applyNumberFormat="1" applyFont="1"/>
    <xf numFmtId="0" fontId="8" fillId="0" borderId="0" xfId="0" applyFont="1"/>
    <xf numFmtId="164" fontId="1" fillId="0" borderId="0" xfId="0" applyNumberFormat="1" applyFont="1"/>
    <xf numFmtId="164" fontId="4" fillId="0" borderId="0" xfId="0" applyNumberFormat="1" applyFont="1"/>
    <xf numFmtId="164" fontId="2" fillId="0" borderId="0" xfId="0" applyNumberFormat="1" applyFont="1"/>
    <xf numFmtId="0" fontId="2" fillId="2" borderId="0" xfId="0" applyFont="1" applyFill="1"/>
    <xf numFmtId="49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left" wrapText="1"/>
    </xf>
    <xf numFmtId="0" fontId="1" fillId="5" borderId="0" xfId="0" applyFont="1" applyFill="1"/>
    <xf numFmtId="0" fontId="1" fillId="5" borderId="2" xfId="0" applyFont="1" applyFill="1" applyBorder="1" applyAlignment="1">
      <alignment horizontal="left" wrapText="1"/>
    </xf>
    <xf numFmtId="0" fontId="7" fillId="5" borderId="0" xfId="0" applyFont="1" applyFill="1"/>
    <xf numFmtId="49" fontId="1" fillId="6" borderId="1" xfId="0" applyNumberFormat="1" applyFont="1" applyFill="1" applyBorder="1" applyAlignment="1">
      <alignment horizontal="center"/>
    </xf>
    <xf numFmtId="0" fontId="1" fillId="6" borderId="1" xfId="0" applyFont="1" applyFill="1" applyBorder="1"/>
    <xf numFmtId="1" fontId="7" fillId="0" borderId="0" xfId="0" applyNumberFormat="1" applyFont="1"/>
    <xf numFmtId="0" fontId="9" fillId="0" borderId="0" xfId="0" applyFont="1"/>
    <xf numFmtId="164" fontId="1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9" fontId="1" fillId="5" borderId="1" xfId="0" applyNumberFormat="1" applyFont="1" applyFill="1" applyBorder="1" applyAlignment="1">
      <alignment horizontal="center" wrapText="1" shrinkToFit="1"/>
    </xf>
    <xf numFmtId="0" fontId="1" fillId="0" borderId="1" xfId="0" applyFont="1" applyBorder="1" applyAlignment="1">
      <alignment horizontal="center" wrapText="1" shrinkToFit="1"/>
    </xf>
    <xf numFmtId="164" fontId="1" fillId="5" borderId="1" xfId="0" applyNumberFormat="1" applyFont="1" applyFill="1" applyBorder="1" applyAlignment="1">
      <alignment horizontal="center" wrapText="1"/>
    </xf>
    <xf numFmtId="166" fontId="1" fillId="0" borderId="1" xfId="0" applyNumberFormat="1" applyFont="1" applyBorder="1"/>
    <xf numFmtId="166" fontId="1" fillId="5" borderId="1" xfId="0" applyNumberFormat="1" applyFont="1" applyFill="1" applyBorder="1"/>
    <xf numFmtId="166" fontId="1" fillId="2" borderId="1" xfId="0" applyNumberFormat="1" applyFont="1" applyFill="1" applyBorder="1"/>
    <xf numFmtId="0" fontId="1" fillId="5" borderId="1" xfId="0" applyFont="1" applyFill="1" applyBorder="1"/>
    <xf numFmtId="166" fontId="1" fillId="4" borderId="1" xfId="0" applyNumberFormat="1" applyFont="1" applyFill="1" applyBorder="1"/>
    <xf numFmtId="2" fontId="1" fillId="3" borderId="1" xfId="0" applyNumberFormat="1" applyFont="1" applyFill="1" applyBorder="1"/>
    <xf numFmtId="2" fontId="1" fillId="5" borderId="1" xfId="0" applyNumberFormat="1" applyFont="1" applyFill="1" applyBorder="1"/>
    <xf numFmtId="166" fontId="2" fillId="2" borderId="0" xfId="0" applyNumberFormat="1" applyFont="1" applyFill="1"/>
    <xf numFmtId="166" fontId="2" fillId="0" borderId="0" xfId="0" applyNumberFormat="1" applyFont="1"/>
    <xf numFmtId="167" fontId="2" fillId="2" borderId="0" xfId="0" applyNumberFormat="1" applyFont="1" applyFill="1"/>
    <xf numFmtId="167" fontId="2" fillId="0" borderId="0" xfId="0" applyNumberFormat="1" applyFont="1"/>
    <xf numFmtId="166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5"/>
  <sheetViews>
    <sheetView tabSelected="1" view="pageBreakPreview" zoomScale="90" zoomScaleNormal="75" zoomScaleSheetLayoutView="90" workbookViewId="0">
      <pane xSplit="2" ySplit="9" topLeftCell="I93" activePane="bottomRight" state="frozen"/>
      <selection pane="topRight" activeCell="D1" sqref="D1"/>
      <selection pane="bottomLeft" activeCell="A10" sqref="A10"/>
      <selection pane="bottomRight" sqref="A1:T101"/>
    </sheetView>
  </sheetViews>
  <sheetFormatPr defaultColWidth="9.140625" defaultRowHeight="12.75"/>
  <cols>
    <col min="1" max="1" width="6.5703125" style="24" customWidth="1"/>
    <col min="2" max="2" width="52.5703125" style="1" customWidth="1"/>
    <col min="3" max="3" width="10.7109375" style="1" customWidth="1"/>
    <col min="4" max="4" width="9.140625" style="1" customWidth="1"/>
    <col min="5" max="5" width="9.7109375" style="1" customWidth="1"/>
    <col min="6" max="7" width="9.140625" style="1" customWidth="1"/>
    <col min="8" max="8" width="9.140625" style="1"/>
    <col min="9" max="10" width="9.28515625" style="1" bestFit="1" customWidth="1"/>
    <col min="11" max="11" width="9.140625" style="1"/>
    <col min="12" max="12" width="9" style="1" customWidth="1"/>
    <col min="13" max="13" width="11.5703125" style="1" customWidth="1"/>
    <col min="14" max="16" width="9" style="1" customWidth="1"/>
    <col min="17" max="17" width="11.28515625" style="1" customWidth="1"/>
    <col min="18" max="18" width="13.42578125" style="1" customWidth="1"/>
    <col min="19" max="19" width="9" style="1" customWidth="1"/>
    <col min="20" max="20" width="13.28515625" style="1" customWidth="1"/>
    <col min="21" max="21" width="14.7109375" style="39" customWidth="1"/>
    <col min="22" max="22" width="9.140625" style="39"/>
    <col min="23" max="23" width="6.28515625" style="39" customWidth="1"/>
    <col min="24" max="24" width="7.7109375" style="39" customWidth="1"/>
    <col min="25" max="16384" width="9.140625" style="39"/>
  </cols>
  <sheetData>
    <row r="1" spans="1:24" s="1" customFormat="1" ht="15.75">
      <c r="A1" s="23" t="s">
        <v>76</v>
      </c>
      <c r="B1" s="20"/>
      <c r="C1" s="2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24" s="1" customFormat="1" ht="20.25" customHeight="1">
      <c r="A2" s="24"/>
      <c r="C2" s="57" t="s">
        <v>152</v>
      </c>
      <c r="D2" s="57"/>
      <c r="E2" s="57"/>
      <c r="F2" s="57"/>
      <c r="G2" s="57"/>
      <c r="H2" s="57"/>
      <c r="I2" s="57"/>
      <c r="J2" s="57"/>
      <c r="K2" s="57"/>
      <c r="L2" s="42"/>
      <c r="M2" s="42"/>
      <c r="N2" s="42"/>
      <c r="O2" s="42"/>
      <c r="P2" s="42"/>
      <c r="Q2" s="42"/>
      <c r="R2" s="42"/>
      <c r="S2" s="42"/>
    </row>
    <row r="3" spans="1:24" s="44" customFormat="1" ht="15.75">
      <c r="A3" s="43" t="s">
        <v>77</v>
      </c>
    </row>
    <row r="4" spans="1:24" s="44" customFormat="1" ht="15.75">
      <c r="A4" s="43" t="s">
        <v>78</v>
      </c>
    </row>
    <row r="5" spans="1:24" s="44" customFormat="1" ht="15.75">
      <c r="A5" s="43" t="s">
        <v>79</v>
      </c>
    </row>
    <row r="6" spans="1:24" s="1" customFormat="1" ht="25.5" customHeight="1">
      <c r="A6" s="58" t="s">
        <v>0</v>
      </c>
      <c r="B6" s="59" t="s">
        <v>1</v>
      </c>
      <c r="C6" s="59" t="s">
        <v>56</v>
      </c>
      <c r="D6" s="55" t="s">
        <v>57</v>
      </c>
      <c r="E6" s="55"/>
      <c r="F6" s="55"/>
      <c r="G6" s="55"/>
      <c r="H6" s="60" t="s">
        <v>58</v>
      </c>
      <c r="I6" s="60"/>
      <c r="J6" s="60"/>
      <c r="K6" s="60"/>
      <c r="L6" s="55" t="s">
        <v>59</v>
      </c>
      <c r="M6" s="55"/>
      <c r="N6" s="55"/>
      <c r="O6" s="55"/>
      <c r="P6" s="55" t="s">
        <v>60</v>
      </c>
      <c r="Q6" s="55"/>
      <c r="R6" s="55"/>
      <c r="S6" s="55"/>
      <c r="T6" s="56" t="s">
        <v>61</v>
      </c>
    </row>
    <row r="7" spans="1:24" s="1" customFormat="1" ht="93" customHeight="1">
      <c r="A7" s="58"/>
      <c r="B7" s="59"/>
      <c r="C7" s="59"/>
      <c r="D7" s="7" t="s">
        <v>2</v>
      </c>
      <c r="E7" s="7" t="s">
        <v>3</v>
      </c>
      <c r="F7" s="7" t="s">
        <v>4</v>
      </c>
      <c r="G7" s="7" t="s">
        <v>53</v>
      </c>
      <c r="H7" s="7" t="s">
        <v>2</v>
      </c>
      <c r="I7" s="7" t="s">
        <v>3</v>
      </c>
      <c r="J7" s="7" t="s">
        <v>4</v>
      </c>
      <c r="K7" s="7" t="s">
        <v>53</v>
      </c>
      <c r="L7" s="7" t="s">
        <v>2</v>
      </c>
      <c r="M7" s="7" t="s">
        <v>3</v>
      </c>
      <c r="N7" s="7" t="s">
        <v>4</v>
      </c>
      <c r="O7" s="7" t="s">
        <v>53</v>
      </c>
      <c r="P7" s="7" t="s">
        <v>2</v>
      </c>
      <c r="Q7" s="7" t="s">
        <v>3</v>
      </c>
      <c r="R7" s="7" t="s">
        <v>4</v>
      </c>
      <c r="S7" s="7" t="s">
        <v>53</v>
      </c>
      <c r="T7" s="56"/>
    </row>
    <row r="8" spans="1:24" s="4" customFormat="1" ht="15">
      <c r="A8" s="2">
        <v>1</v>
      </c>
      <c r="B8" s="3">
        <v>2</v>
      </c>
      <c r="C8" s="3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27">
        <v>12</v>
      </c>
      <c r="M8" s="27">
        <v>13</v>
      </c>
      <c r="N8" s="27">
        <v>14</v>
      </c>
      <c r="O8" s="27">
        <v>15</v>
      </c>
      <c r="P8" s="37">
        <v>16</v>
      </c>
      <c r="Q8" s="37">
        <v>17</v>
      </c>
      <c r="R8" s="37">
        <v>18</v>
      </c>
      <c r="S8" s="37">
        <v>19</v>
      </c>
      <c r="T8" s="26">
        <v>20</v>
      </c>
    </row>
    <row r="9" spans="1:24" ht="21" customHeight="1">
      <c r="A9" s="5"/>
      <c r="B9" s="21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4" ht="101.45" customHeight="1">
      <c r="A10" s="9" t="s">
        <v>5</v>
      </c>
      <c r="B10" s="13" t="s">
        <v>99</v>
      </c>
      <c r="C10" s="25" t="s">
        <v>62</v>
      </c>
      <c r="D10" s="6"/>
      <c r="E10" s="61">
        <v>380370.3</v>
      </c>
      <c r="F10" s="6">
        <v>134140.9</v>
      </c>
      <c r="G10" s="6">
        <v>4</v>
      </c>
      <c r="H10" s="6"/>
      <c r="I10" s="61">
        <v>380370.3</v>
      </c>
      <c r="J10" s="6">
        <v>134140.9</v>
      </c>
      <c r="K10" s="6">
        <v>4</v>
      </c>
      <c r="L10" s="6"/>
      <c r="M10" s="62">
        <v>240586</v>
      </c>
      <c r="N10" s="62">
        <v>64446.7</v>
      </c>
      <c r="O10" s="62">
        <v>2.8</v>
      </c>
      <c r="P10" s="62"/>
      <c r="Q10" s="62">
        <v>172749.9</v>
      </c>
      <c r="R10" s="62">
        <f>56726.1-2.8</f>
        <v>56723.299999999996</v>
      </c>
      <c r="S10" s="61">
        <f>O10</f>
        <v>2.8</v>
      </c>
      <c r="T10" s="6"/>
      <c r="U10" s="40">
        <f>N10-R10</f>
        <v>7723.4000000000015</v>
      </c>
      <c r="W10" s="40">
        <f>M10/E10*100</f>
        <v>63.250469345266971</v>
      </c>
      <c r="X10" s="40">
        <f>N10/F10*100</f>
        <v>48.044034295282053</v>
      </c>
    </row>
    <row r="11" spans="1:24" ht="27.2" customHeight="1">
      <c r="A11" s="16" t="s">
        <v>10</v>
      </c>
      <c r="B11" s="14" t="s">
        <v>80</v>
      </c>
      <c r="C11" s="15"/>
      <c r="D11" s="15">
        <f t="shared" ref="D11:S11" si="0">SUM(D12:D17)</f>
        <v>0</v>
      </c>
      <c r="E11" s="15">
        <f t="shared" si="0"/>
        <v>0</v>
      </c>
      <c r="F11" s="15">
        <f t="shared" si="0"/>
        <v>15260.300000000001</v>
      </c>
      <c r="G11" s="15">
        <f t="shared" si="0"/>
        <v>0</v>
      </c>
      <c r="H11" s="15">
        <f t="shared" ref="H11:K11" si="1">SUM(H12:H17)</f>
        <v>0</v>
      </c>
      <c r="I11" s="15">
        <f t="shared" si="1"/>
        <v>0</v>
      </c>
      <c r="J11" s="15">
        <f t="shared" si="1"/>
        <v>15260.300000000001</v>
      </c>
      <c r="K11" s="15">
        <f t="shared" si="1"/>
        <v>0</v>
      </c>
      <c r="L11" s="15">
        <f t="shared" si="0"/>
        <v>0</v>
      </c>
      <c r="M11" s="15">
        <f t="shared" si="0"/>
        <v>0</v>
      </c>
      <c r="N11" s="15">
        <f t="shared" si="0"/>
        <v>8311.5999999999985</v>
      </c>
      <c r="O11" s="15">
        <f t="shared" si="0"/>
        <v>0</v>
      </c>
      <c r="P11" s="15">
        <f t="shared" si="0"/>
        <v>0</v>
      </c>
      <c r="Q11" s="15">
        <f t="shared" si="0"/>
        <v>0</v>
      </c>
      <c r="R11" s="15">
        <f t="shared" si="0"/>
        <v>6583.7</v>
      </c>
      <c r="S11" s="15">
        <f t="shared" si="0"/>
        <v>0</v>
      </c>
      <c r="T11" s="15"/>
      <c r="W11" s="40" t="e">
        <f t="shared" ref="W11:X74" si="2">M11/E11*100</f>
        <v>#DIV/0!</v>
      </c>
      <c r="X11" s="40">
        <f t="shared" si="2"/>
        <v>54.465508541771776</v>
      </c>
    </row>
    <row r="12" spans="1:24" ht="33.950000000000003" customHeight="1">
      <c r="A12" s="10" t="s">
        <v>103</v>
      </c>
      <c r="B12" s="11" t="s">
        <v>6</v>
      </c>
      <c r="C12" s="25" t="s">
        <v>62</v>
      </c>
      <c r="D12" s="6"/>
      <c r="E12" s="6"/>
      <c r="F12" s="6">
        <v>0</v>
      </c>
      <c r="G12" s="6"/>
      <c r="H12" s="6"/>
      <c r="I12" s="6"/>
      <c r="J12" s="6">
        <v>0</v>
      </c>
      <c r="K12" s="6"/>
      <c r="L12" s="6"/>
      <c r="M12" s="35"/>
      <c r="N12" s="63"/>
      <c r="O12" s="35"/>
      <c r="P12" s="64"/>
      <c r="Q12" s="64"/>
      <c r="R12" s="62"/>
      <c r="S12" s="6"/>
      <c r="T12" s="6"/>
      <c r="W12" s="40" t="e">
        <f t="shared" si="2"/>
        <v>#DIV/0!</v>
      </c>
      <c r="X12" s="40" t="e">
        <f t="shared" si="2"/>
        <v>#DIV/0!</v>
      </c>
    </row>
    <row r="13" spans="1:24" ht="33.950000000000003" customHeight="1">
      <c r="A13" s="10" t="s">
        <v>104</v>
      </c>
      <c r="B13" s="11" t="s">
        <v>7</v>
      </c>
      <c r="C13" s="25" t="s">
        <v>62</v>
      </c>
      <c r="D13" s="6"/>
      <c r="E13" s="6"/>
      <c r="F13" s="6">
        <v>13128.5</v>
      </c>
      <c r="G13" s="6"/>
      <c r="H13" s="6"/>
      <c r="I13" s="6"/>
      <c r="J13" s="6">
        <v>13128.5</v>
      </c>
      <c r="K13" s="6"/>
      <c r="L13" s="6"/>
      <c r="M13" s="35"/>
      <c r="N13" s="63">
        <v>7635.2</v>
      </c>
      <c r="O13" s="35"/>
      <c r="P13" s="64"/>
      <c r="Q13" s="64"/>
      <c r="R13" s="64">
        <f>5645.4+331.1</f>
        <v>5976.5</v>
      </c>
      <c r="S13" s="6"/>
      <c r="T13" s="6"/>
      <c r="U13" s="54">
        <v>3138.3139000000001</v>
      </c>
      <c r="W13" s="40" t="e">
        <f t="shared" si="2"/>
        <v>#DIV/0!</v>
      </c>
      <c r="X13" s="40">
        <f t="shared" si="2"/>
        <v>58.157443729291238</v>
      </c>
    </row>
    <row r="14" spans="1:24" ht="36.75" customHeight="1">
      <c r="A14" s="10" t="s">
        <v>105</v>
      </c>
      <c r="B14" s="11" t="s">
        <v>8</v>
      </c>
      <c r="C14" s="25" t="s">
        <v>62</v>
      </c>
      <c r="D14" s="6"/>
      <c r="E14" s="6"/>
      <c r="F14" s="6">
        <v>140.69999999999999</v>
      </c>
      <c r="G14" s="6"/>
      <c r="H14" s="6"/>
      <c r="I14" s="6"/>
      <c r="J14" s="6">
        <v>140.69999999999999</v>
      </c>
      <c r="K14" s="6"/>
      <c r="L14" s="6"/>
      <c r="M14" s="35"/>
      <c r="N14" s="35">
        <v>52.4</v>
      </c>
      <c r="O14" s="35"/>
      <c r="P14" s="64"/>
      <c r="Q14" s="64"/>
      <c r="R14" s="64">
        <f>33.2</f>
        <v>33.200000000000003</v>
      </c>
      <c r="S14" s="6"/>
      <c r="T14" s="6"/>
      <c r="U14" s="54">
        <v>3140.3141000000001</v>
      </c>
      <c r="W14" s="40" t="e">
        <f t="shared" si="2"/>
        <v>#DIV/0!</v>
      </c>
      <c r="X14" s="40">
        <f t="shared" si="2"/>
        <v>37.242359630419337</v>
      </c>
    </row>
    <row r="15" spans="1:24" ht="51" customHeight="1">
      <c r="A15" s="10" t="s">
        <v>106</v>
      </c>
      <c r="B15" s="11" t="s">
        <v>66</v>
      </c>
      <c r="C15" s="25" t="s">
        <v>62</v>
      </c>
      <c r="D15" s="6"/>
      <c r="E15" s="6"/>
      <c r="F15" s="6">
        <v>624</v>
      </c>
      <c r="G15" s="6"/>
      <c r="H15" s="6"/>
      <c r="I15" s="6"/>
      <c r="J15" s="6">
        <v>624</v>
      </c>
      <c r="K15" s="6"/>
      <c r="L15" s="6"/>
      <c r="M15" s="35"/>
      <c r="N15" s="35">
        <v>624</v>
      </c>
      <c r="O15" s="35"/>
      <c r="P15" s="64"/>
      <c r="Q15" s="64"/>
      <c r="R15" s="64">
        <v>574</v>
      </c>
      <c r="S15" s="6"/>
      <c r="T15" s="64"/>
      <c r="W15" s="40" t="e">
        <f t="shared" si="2"/>
        <v>#DIV/0!</v>
      </c>
      <c r="X15" s="40">
        <f t="shared" si="2"/>
        <v>100</v>
      </c>
    </row>
    <row r="16" spans="1:24" ht="51" customHeight="1">
      <c r="A16" s="10" t="s">
        <v>107</v>
      </c>
      <c r="B16" s="11" t="s">
        <v>100</v>
      </c>
      <c r="C16" s="25" t="s">
        <v>62</v>
      </c>
      <c r="D16" s="6"/>
      <c r="E16" s="6"/>
      <c r="F16" s="6"/>
      <c r="G16" s="6"/>
      <c r="H16" s="6"/>
      <c r="I16" s="6"/>
      <c r="J16" s="6"/>
      <c r="K16" s="6"/>
      <c r="L16" s="6"/>
      <c r="M16" s="35"/>
      <c r="N16" s="35"/>
      <c r="O16" s="35"/>
      <c r="P16" s="64"/>
      <c r="Q16" s="64"/>
      <c r="R16" s="64"/>
      <c r="S16" s="6">
        <f>O16</f>
        <v>0</v>
      </c>
      <c r="T16" s="6"/>
      <c r="W16" s="40" t="e">
        <f t="shared" si="2"/>
        <v>#DIV/0!</v>
      </c>
      <c r="X16" s="40" t="e">
        <f t="shared" si="2"/>
        <v>#DIV/0!</v>
      </c>
    </row>
    <row r="17" spans="1:24" ht="51" customHeight="1">
      <c r="A17" s="10" t="s">
        <v>108</v>
      </c>
      <c r="B17" s="11" t="s">
        <v>153</v>
      </c>
      <c r="C17" s="25" t="s">
        <v>62</v>
      </c>
      <c r="D17" s="6"/>
      <c r="E17" s="6"/>
      <c r="F17" s="6">
        <v>1367.1</v>
      </c>
      <c r="G17" s="6"/>
      <c r="H17" s="6"/>
      <c r="I17" s="6"/>
      <c r="J17" s="6">
        <v>1367.1</v>
      </c>
      <c r="K17" s="6"/>
      <c r="L17" s="6"/>
      <c r="M17" s="35"/>
      <c r="N17" s="35"/>
      <c r="O17" s="35"/>
      <c r="P17" s="64"/>
      <c r="Q17" s="64"/>
      <c r="R17" s="64"/>
      <c r="S17" s="6"/>
      <c r="T17" s="6"/>
      <c r="W17" s="40" t="e">
        <f t="shared" si="2"/>
        <v>#DIV/0!</v>
      </c>
      <c r="X17" s="40">
        <f t="shared" si="2"/>
        <v>0</v>
      </c>
    </row>
    <row r="18" spans="1:24" ht="69" customHeight="1">
      <c r="A18" s="10" t="s">
        <v>38</v>
      </c>
      <c r="B18" s="12" t="s">
        <v>37</v>
      </c>
      <c r="C18" s="25" t="s">
        <v>62</v>
      </c>
      <c r="D18" s="6"/>
      <c r="E18" s="6">
        <v>8974.1</v>
      </c>
      <c r="F18" s="6"/>
      <c r="G18" s="6"/>
      <c r="H18" s="6"/>
      <c r="I18" s="6">
        <v>8974.1</v>
      </c>
      <c r="J18" s="6"/>
      <c r="K18" s="6"/>
      <c r="L18" s="6"/>
      <c r="M18" s="62">
        <v>2375.5</v>
      </c>
      <c r="N18" s="35"/>
      <c r="O18" s="35"/>
      <c r="P18" s="64"/>
      <c r="Q18" s="62">
        <f>M18</f>
        <v>2375.5</v>
      </c>
      <c r="R18" s="64"/>
      <c r="S18" s="6"/>
      <c r="T18" s="6"/>
      <c r="W18" s="40">
        <f t="shared" si="2"/>
        <v>26.470621009349127</v>
      </c>
      <c r="X18" s="40" t="e">
        <f t="shared" si="2"/>
        <v>#DIV/0!</v>
      </c>
    </row>
    <row r="19" spans="1:24" ht="120" customHeight="1">
      <c r="A19" s="10" t="s">
        <v>39</v>
      </c>
      <c r="B19" s="13" t="s">
        <v>46</v>
      </c>
      <c r="C19" s="25" t="s">
        <v>62</v>
      </c>
      <c r="D19" s="6"/>
      <c r="E19" s="6">
        <v>3709</v>
      </c>
      <c r="F19" s="6"/>
      <c r="G19" s="6"/>
      <c r="H19" s="6"/>
      <c r="I19" s="6">
        <v>3709</v>
      </c>
      <c r="J19" s="6"/>
      <c r="K19" s="6"/>
      <c r="L19" s="6"/>
      <c r="M19" s="62">
        <v>2271.8000000000002</v>
      </c>
      <c r="N19" s="35"/>
      <c r="O19" s="35"/>
      <c r="P19" s="64"/>
      <c r="Q19" s="64">
        <v>2261.1999999999998</v>
      </c>
      <c r="R19" s="64"/>
      <c r="S19" s="6"/>
      <c r="T19" s="6"/>
      <c r="W19" s="40">
        <f t="shared" si="2"/>
        <v>61.251011054192503</v>
      </c>
      <c r="X19" s="40" t="e">
        <f t="shared" si="2"/>
        <v>#DIV/0!</v>
      </c>
    </row>
    <row r="20" spans="1:24" ht="63.2" customHeight="1">
      <c r="A20" s="16" t="s">
        <v>52</v>
      </c>
      <c r="B20" s="14" t="s">
        <v>81</v>
      </c>
      <c r="C20" s="29"/>
      <c r="D20" s="15">
        <f>D21</f>
        <v>0</v>
      </c>
      <c r="E20" s="15">
        <f t="shared" ref="E20:S20" si="3">E21</f>
        <v>0</v>
      </c>
      <c r="F20" s="15">
        <f t="shared" si="3"/>
        <v>0</v>
      </c>
      <c r="G20" s="15">
        <f t="shared" si="3"/>
        <v>0</v>
      </c>
      <c r="H20" s="15">
        <f>H21</f>
        <v>0</v>
      </c>
      <c r="I20" s="15">
        <f t="shared" si="3"/>
        <v>0</v>
      </c>
      <c r="J20" s="15">
        <f t="shared" si="3"/>
        <v>0</v>
      </c>
      <c r="K20" s="15">
        <f t="shared" si="3"/>
        <v>0</v>
      </c>
      <c r="L20" s="15">
        <f t="shared" si="3"/>
        <v>0</v>
      </c>
      <c r="M20" s="15">
        <f t="shared" si="3"/>
        <v>0</v>
      </c>
      <c r="N20" s="15">
        <f t="shared" si="3"/>
        <v>0</v>
      </c>
      <c r="O20" s="15">
        <f t="shared" si="3"/>
        <v>0</v>
      </c>
      <c r="P20" s="15">
        <f t="shared" si="3"/>
        <v>0</v>
      </c>
      <c r="Q20" s="15">
        <f t="shared" si="3"/>
        <v>0</v>
      </c>
      <c r="R20" s="15">
        <f t="shared" si="3"/>
        <v>0</v>
      </c>
      <c r="S20" s="15">
        <f t="shared" si="3"/>
        <v>0</v>
      </c>
      <c r="T20" s="15"/>
      <c r="W20" s="40" t="e">
        <f t="shared" si="2"/>
        <v>#DIV/0!</v>
      </c>
      <c r="X20" s="40" t="e">
        <f t="shared" si="2"/>
        <v>#DIV/0!</v>
      </c>
    </row>
    <row r="21" spans="1:24" ht="144" customHeight="1">
      <c r="A21" s="31" t="s">
        <v>109</v>
      </c>
      <c r="B21" s="13" t="s">
        <v>74</v>
      </c>
      <c r="C21" s="25" t="s">
        <v>62</v>
      </c>
      <c r="D21" s="6"/>
      <c r="E21" s="61"/>
      <c r="F21" s="6">
        <v>0</v>
      </c>
      <c r="G21" s="6"/>
      <c r="H21" s="6"/>
      <c r="I21" s="61"/>
      <c r="J21" s="6">
        <v>0</v>
      </c>
      <c r="K21" s="6"/>
      <c r="L21" s="6"/>
      <c r="M21" s="35"/>
      <c r="N21" s="35"/>
      <c r="O21" s="35"/>
      <c r="P21" s="35"/>
      <c r="Q21" s="35"/>
      <c r="R21" s="35"/>
      <c r="S21" s="6"/>
      <c r="T21" s="6"/>
      <c r="W21" s="40" t="e">
        <f t="shared" si="2"/>
        <v>#DIV/0!</v>
      </c>
      <c r="X21" s="40" t="e">
        <f t="shared" si="2"/>
        <v>#DIV/0!</v>
      </c>
    </row>
    <row r="22" spans="1:24" ht="81.75" customHeight="1">
      <c r="A22" s="31" t="s">
        <v>54</v>
      </c>
      <c r="B22" s="13" t="s">
        <v>89</v>
      </c>
      <c r="C22" s="25" t="s">
        <v>62</v>
      </c>
      <c r="D22" s="6"/>
      <c r="E22" s="61">
        <v>11367.3</v>
      </c>
      <c r="F22" s="6"/>
      <c r="G22" s="6"/>
      <c r="H22" s="6"/>
      <c r="I22" s="61">
        <v>11367.3</v>
      </c>
      <c r="J22" s="6"/>
      <c r="K22" s="6"/>
      <c r="L22" s="6"/>
      <c r="M22" s="63">
        <v>3650</v>
      </c>
      <c r="N22" s="35"/>
      <c r="O22" s="64"/>
      <c r="P22" s="64"/>
      <c r="Q22" s="62">
        <v>2100</v>
      </c>
      <c r="R22" s="35"/>
      <c r="S22" s="6"/>
      <c r="T22" s="6"/>
      <c r="W22" s="40">
        <f t="shared" si="2"/>
        <v>32.10964784953331</v>
      </c>
      <c r="X22" s="40" t="e">
        <f t="shared" si="2"/>
        <v>#DIV/0!</v>
      </c>
    </row>
    <row r="23" spans="1:24" ht="21" customHeight="1">
      <c r="A23" s="17"/>
      <c r="B23" s="18" t="s">
        <v>32</v>
      </c>
      <c r="C23" s="19"/>
      <c r="D23" s="65">
        <f>D10+D11+D18+D19+D20+D22</f>
        <v>0</v>
      </c>
      <c r="E23" s="65">
        <f t="shared" ref="E23:S23" si="4">E10+E11+E18+E19+E20+E22</f>
        <v>404420.69999999995</v>
      </c>
      <c r="F23" s="65">
        <f t="shared" si="4"/>
        <v>149401.19999999998</v>
      </c>
      <c r="G23" s="65">
        <f t="shared" si="4"/>
        <v>4</v>
      </c>
      <c r="H23" s="65">
        <f>H10+H11+H18+H19+H20+H22</f>
        <v>0</v>
      </c>
      <c r="I23" s="65">
        <f t="shared" ref="I23:K23" si="5">I10+I11+I18+I19+I20+I22</f>
        <v>404420.69999999995</v>
      </c>
      <c r="J23" s="65">
        <f t="shared" si="5"/>
        <v>149401.19999999998</v>
      </c>
      <c r="K23" s="65">
        <f t="shared" si="5"/>
        <v>4</v>
      </c>
      <c r="L23" s="65">
        <f t="shared" si="4"/>
        <v>0</v>
      </c>
      <c r="M23" s="65">
        <f t="shared" si="4"/>
        <v>248883.3</v>
      </c>
      <c r="N23" s="65">
        <f t="shared" si="4"/>
        <v>72758.299999999988</v>
      </c>
      <c r="O23" s="65">
        <f t="shared" si="4"/>
        <v>2.8</v>
      </c>
      <c r="P23" s="65">
        <f t="shared" si="4"/>
        <v>0</v>
      </c>
      <c r="Q23" s="65">
        <f t="shared" si="4"/>
        <v>179486.6</v>
      </c>
      <c r="R23" s="65">
        <f t="shared" si="4"/>
        <v>63306.999999999993</v>
      </c>
      <c r="S23" s="65">
        <f t="shared" si="4"/>
        <v>2.8</v>
      </c>
      <c r="T23" s="65"/>
      <c r="W23" s="40">
        <f t="shared" si="2"/>
        <v>61.540692650005312</v>
      </c>
      <c r="X23" s="40">
        <f t="shared" si="2"/>
        <v>48.699943507816535</v>
      </c>
    </row>
    <row r="24" spans="1:24" s="38" customFormat="1" ht="28.5" customHeight="1">
      <c r="A24" s="5"/>
      <c r="B24" s="30" t="s">
        <v>11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W24" s="40" t="e">
        <f t="shared" si="2"/>
        <v>#DIV/0!</v>
      </c>
      <c r="X24" s="40" t="e">
        <f t="shared" si="2"/>
        <v>#DIV/0!</v>
      </c>
    </row>
    <row r="25" spans="1:24" ht="79.5" customHeight="1">
      <c r="A25" s="10" t="s">
        <v>18</v>
      </c>
      <c r="B25" s="11" t="s">
        <v>101</v>
      </c>
      <c r="C25" s="25" t="s">
        <v>62</v>
      </c>
      <c r="D25" s="6"/>
      <c r="E25" s="61">
        <v>531288.9</v>
      </c>
      <c r="F25" s="6">
        <v>97726.8</v>
      </c>
      <c r="G25" s="6"/>
      <c r="H25" s="6"/>
      <c r="I25" s="61">
        <v>531288.9</v>
      </c>
      <c r="J25" s="6">
        <v>97726.8</v>
      </c>
      <c r="K25" s="6"/>
      <c r="L25" s="6"/>
      <c r="M25" s="63">
        <f>326765.8+15399</f>
        <v>342164.8</v>
      </c>
      <c r="N25" s="63">
        <v>54853.2</v>
      </c>
      <c r="O25" s="63"/>
      <c r="P25" s="62"/>
      <c r="Q25" s="62">
        <v>289168.5</v>
      </c>
      <c r="R25" s="62">
        <f>53401.1+3083.6-0.7</f>
        <v>56484</v>
      </c>
      <c r="S25" s="61"/>
      <c r="T25" s="6"/>
      <c r="U25" s="40" t="s">
        <v>120</v>
      </c>
      <c r="V25" s="39">
        <v>4253.2</v>
      </c>
      <c r="W25" s="40">
        <f t="shared" si="2"/>
        <v>64.402775966145725</v>
      </c>
      <c r="X25" s="40">
        <f t="shared" si="2"/>
        <v>56.129127322290294</v>
      </c>
    </row>
    <row r="26" spans="1:24" ht="33" customHeight="1">
      <c r="A26" s="16" t="s">
        <v>19</v>
      </c>
      <c r="B26" s="14" t="s">
        <v>50</v>
      </c>
      <c r="C26" s="15"/>
      <c r="D26" s="15">
        <f t="shared" ref="D26:S26" si="6">SUM(D27:D29)</f>
        <v>45545.5</v>
      </c>
      <c r="E26" s="15">
        <f t="shared" si="6"/>
        <v>37249</v>
      </c>
      <c r="F26" s="15">
        <f t="shared" si="6"/>
        <v>5416</v>
      </c>
      <c r="G26" s="15">
        <f t="shared" si="6"/>
        <v>0</v>
      </c>
      <c r="H26" s="15">
        <f t="shared" ref="H26" si="7">SUM(H27:H29)</f>
        <v>45545.5</v>
      </c>
      <c r="I26" s="15">
        <f t="shared" ref="I26" si="8">SUM(I27:I29)</f>
        <v>37249</v>
      </c>
      <c r="J26" s="15">
        <f t="shared" ref="J26" si="9">SUM(J27:J29)</f>
        <v>5416</v>
      </c>
      <c r="K26" s="15">
        <f t="shared" ref="K26" si="10">SUM(K27:K29)</f>
        <v>0</v>
      </c>
      <c r="L26" s="15">
        <f t="shared" si="6"/>
        <v>24490.1</v>
      </c>
      <c r="M26" s="15">
        <f t="shared" si="6"/>
        <v>7707.2</v>
      </c>
      <c r="N26" s="15">
        <f t="shared" si="6"/>
        <v>1694.6</v>
      </c>
      <c r="O26" s="15">
        <f t="shared" si="6"/>
        <v>0</v>
      </c>
      <c r="P26" s="15">
        <f t="shared" si="6"/>
        <v>15595.9</v>
      </c>
      <c r="Q26" s="66">
        <f>SUM(Q27:Q29)</f>
        <v>4898.6000000000004</v>
      </c>
      <c r="R26" s="15">
        <f t="shared" si="6"/>
        <v>1078.5999999999999</v>
      </c>
      <c r="S26" s="15">
        <f t="shared" si="6"/>
        <v>0</v>
      </c>
      <c r="T26" s="15"/>
      <c r="V26" s="40"/>
      <c r="W26" s="40">
        <f t="shared" si="2"/>
        <v>20.691025262423153</v>
      </c>
      <c r="X26" s="40">
        <f t="shared" si="2"/>
        <v>31.288774002954206</v>
      </c>
    </row>
    <row r="27" spans="1:24" ht="126.75" customHeight="1">
      <c r="A27" s="10" t="s">
        <v>110</v>
      </c>
      <c r="B27" s="11" t="s">
        <v>97</v>
      </c>
      <c r="C27" s="25" t="s">
        <v>62</v>
      </c>
      <c r="D27" s="6"/>
      <c r="E27" s="61">
        <v>22866.2</v>
      </c>
      <c r="F27" s="61">
        <v>2261.5</v>
      </c>
      <c r="G27" s="61"/>
      <c r="H27" s="6"/>
      <c r="I27" s="61">
        <v>22866.2</v>
      </c>
      <c r="J27" s="61">
        <v>2261.5</v>
      </c>
      <c r="K27" s="61"/>
      <c r="L27" s="61"/>
      <c r="M27" s="61"/>
      <c r="N27" s="61"/>
      <c r="O27" s="6"/>
      <c r="P27" s="64"/>
      <c r="Q27" s="67"/>
      <c r="R27" s="62"/>
      <c r="S27" s="6"/>
      <c r="T27" s="6"/>
      <c r="U27" s="39">
        <v>157.80000000000001</v>
      </c>
      <c r="W27" s="40">
        <f t="shared" si="2"/>
        <v>0</v>
      </c>
      <c r="X27" s="40">
        <f t="shared" si="2"/>
        <v>0</v>
      </c>
    </row>
    <row r="28" spans="1:24" ht="126.75" customHeight="1">
      <c r="A28" s="10" t="s">
        <v>111</v>
      </c>
      <c r="B28" s="11" t="s">
        <v>97</v>
      </c>
      <c r="C28" s="25" t="s">
        <v>62</v>
      </c>
      <c r="D28" s="6"/>
      <c r="E28" s="61"/>
      <c r="F28" s="61">
        <v>0.3</v>
      </c>
      <c r="G28" s="61"/>
      <c r="H28" s="6"/>
      <c r="I28" s="61"/>
      <c r="J28" s="61">
        <v>0.3</v>
      </c>
      <c r="K28" s="61"/>
      <c r="L28" s="61"/>
      <c r="M28" s="61"/>
      <c r="N28" s="61"/>
      <c r="O28" s="6"/>
      <c r="P28" s="64"/>
      <c r="Q28" s="67"/>
      <c r="R28" s="62"/>
      <c r="S28" s="6"/>
      <c r="T28" s="6"/>
      <c r="W28" s="40"/>
      <c r="X28" s="40"/>
    </row>
    <row r="29" spans="1:24" ht="52.5" customHeight="1">
      <c r="A29" s="10" t="s">
        <v>112</v>
      </c>
      <c r="B29" s="11" t="s">
        <v>94</v>
      </c>
      <c r="C29" s="25" t="s">
        <v>62</v>
      </c>
      <c r="D29" s="6">
        <v>45545.5</v>
      </c>
      <c r="E29" s="61">
        <v>14382.8</v>
      </c>
      <c r="F29" s="61">
        <v>3154.2</v>
      </c>
      <c r="G29" s="61"/>
      <c r="H29" s="6">
        <v>45545.5</v>
      </c>
      <c r="I29" s="61">
        <v>14382.8</v>
      </c>
      <c r="J29" s="61">
        <v>3154.2</v>
      </c>
      <c r="K29" s="61"/>
      <c r="L29" s="61">
        <v>24490.1</v>
      </c>
      <c r="M29" s="61">
        <v>7707.2</v>
      </c>
      <c r="N29" s="61">
        <v>1694.6</v>
      </c>
      <c r="O29" s="6"/>
      <c r="P29" s="64">
        <v>15595.9</v>
      </c>
      <c r="Q29" s="67">
        <v>4898.6000000000004</v>
      </c>
      <c r="R29" s="62">
        <v>1078.5999999999999</v>
      </c>
      <c r="S29" s="6"/>
      <c r="T29" s="6"/>
      <c r="W29" s="40">
        <f t="shared" si="2"/>
        <v>53.586227994549049</v>
      </c>
      <c r="X29" s="40">
        <f t="shared" si="2"/>
        <v>53.725191807748395</v>
      </c>
    </row>
    <row r="30" spans="1:24" ht="43.5" customHeight="1">
      <c r="A30" s="16" t="s">
        <v>20</v>
      </c>
      <c r="B30" s="14" t="s">
        <v>80</v>
      </c>
      <c r="C30" s="29" t="s">
        <v>62</v>
      </c>
      <c r="D30" s="15">
        <f>SUM(D31:D39)</f>
        <v>0</v>
      </c>
      <c r="E30" s="15">
        <f t="shared" ref="E30:S30" si="11">SUM(E31:E39)</f>
        <v>0</v>
      </c>
      <c r="F30" s="15">
        <f t="shared" si="11"/>
        <v>25475.8</v>
      </c>
      <c r="G30" s="15">
        <f t="shared" si="11"/>
        <v>2.2000000000000002</v>
      </c>
      <c r="H30" s="15">
        <f>SUM(H31:H39)</f>
        <v>0</v>
      </c>
      <c r="I30" s="15">
        <f t="shared" ref="I30:K30" si="12">SUM(I31:I39)</f>
        <v>0</v>
      </c>
      <c r="J30" s="15">
        <f t="shared" si="12"/>
        <v>25475.8</v>
      </c>
      <c r="K30" s="15">
        <f t="shared" si="12"/>
        <v>2.2000000000000002</v>
      </c>
      <c r="L30" s="15">
        <f t="shared" si="11"/>
        <v>0</v>
      </c>
      <c r="M30" s="15">
        <f t="shared" si="11"/>
        <v>0</v>
      </c>
      <c r="N30" s="15">
        <f>SUM(N31:N39)</f>
        <v>9353.6</v>
      </c>
      <c r="O30" s="15">
        <f t="shared" si="11"/>
        <v>0</v>
      </c>
      <c r="P30" s="15">
        <f t="shared" si="11"/>
        <v>0</v>
      </c>
      <c r="Q30" s="15">
        <f t="shared" si="11"/>
        <v>0</v>
      </c>
      <c r="R30" s="15">
        <f>SUM(R31:R39)</f>
        <v>6823.9</v>
      </c>
      <c r="S30" s="15">
        <f t="shared" si="11"/>
        <v>0</v>
      </c>
      <c r="T30" s="15"/>
      <c r="W30" s="40" t="e">
        <f t="shared" si="2"/>
        <v>#DIV/0!</v>
      </c>
      <c r="X30" s="40">
        <f t="shared" si="2"/>
        <v>36.715628164768134</v>
      </c>
    </row>
    <row r="31" spans="1:24" ht="117.75" customHeight="1">
      <c r="A31" s="10" t="s">
        <v>34</v>
      </c>
      <c r="B31" s="11" t="s">
        <v>102</v>
      </c>
      <c r="C31" s="25" t="s">
        <v>62</v>
      </c>
      <c r="D31" s="6"/>
      <c r="E31" s="6"/>
      <c r="F31" s="6">
        <v>4266.2</v>
      </c>
      <c r="G31" s="6"/>
      <c r="H31" s="6"/>
      <c r="I31" s="6"/>
      <c r="J31" s="6">
        <v>4266.2</v>
      </c>
      <c r="K31" s="6"/>
      <c r="L31" s="35"/>
      <c r="M31" s="35"/>
      <c r="N31" s="35">
        <f>2508.3+111.9</f>
        <v>2620.2000000000003</v>
      </c>
      <c r="O31" s="35"/>
      <c r="P31" s="64"/>
      <c r="Q31" s="64"/>
      <c r="R31" s="64">
        <f>1444.2+111.9</f>
        <v>1556.1000000000001</v>
      </c>
      <c r="S31" s="6"/>
      <c r="T31" s="6"/>
      <c r="U31" s="54">
        <v>3163</v>
      </c>
      <c r="W31" s="40" t="e">
        <f t="shared" si="2"/>
        <v>#DIV/0!</v>
      </c>
      <c r="X31" s="40">
        <f t="shared" si="2"/>
        <v>61.417655056021758</v>
      </c>
    </row>
    <row r="32" spans="1:24" ht="33" customHeight="1">
      <c r="A32" s="10" t="s">
        <v>98</v>
      </c>
      <c r="B32" s="11" t="s">
        <v>7</v>
      </c>
      <c r="C32" s="25" t="s">
        <v>62</v>
      </c>
      <c r="D32" s="6"/>
      <c r="E32" s="6"/>
      <c r="F32" s="6">
        <v>8451.5</v>
      </c>
      <c r="G32" s="6"/>
      <c r="H32" s="6"/>
      <c r="I32" s="6"/>
      <c r="J32" s="6">
        <v>8451.5</v>
      </c>
      <c r="K32" s="6"/>
      <c r="L32" s="35"/>
      <c r="M32" s="35"/>
      <c r="N32" s="35">
        <f>4085.8+291.6</f>
        <v>4377.4000000000005</v>
      </c>
      <c r="O32" s="35"/>
      <c r="P32" s="64"/>
      <c r="Q32" s="64"/>
      <c r="R32" s="64">
        <f>3829.1+291.6</f>
        <v>4120.7</v>
      </c>
      <c r="S32" s="6"/>
      <c r="T32" s="6"/>
      <c r="U32" s="54">
        <v>3154.3155000000002</v>
      </c>
      <c r="W32" s="40" t="e">
        <f t="shared" si="2"/>
        <v>#DIV/0!</v>
      </c>
      <c r="X32" s="40">
        <f t="shared" si="2"/>
        <v>51.794356031473711</v>
      </c>
    </row>
    <row r="33" spans="1:24" ht="45.75" customHeight="1">
      <c r="A33" s="10" t="s">
        <v>75</v>
      </c>
      <c r="B33" s="11" t="s">
        <v>8</v>
      </c>
      <c r="C33" s="25" t="s">
        <v>62</v>
      </c>
      <c r="D33" s="6"/>
      <c r="E33" s="6"/>
      <c r="F33" s="6">
        <v>168.7</v>
      </c>
      <c r="G33" s="6"/>
      <c r="H33" s="6"/>
      <c r="I33" s="6"/>
      <c r="J33" s="6">
        <v>168.7</v>
      </c>
      <c r="K33" s="6"/>
      <c r="L33" s="35"/>
      <c r="M33" s="35"/>
      <c r="N33" s="63">
        <f>44.9+11.3</f>
        <v>56.2</v>
      </c>
      <c r="O33" s="35"/>
      <c r="P33" s="64"/>
      <c r="Q33" s="64"/>
      <c r="R33" s="64">
        <f>35.1+11.3</f>
        <v>46.400000000000006</v>
      </c>
      <c r="S33" s="6"/>
      <c r="T33" s="6"/>
      <c r="U33" s="54">
        <v>3175.3175999999999</v>
      </c>
      <c r="W33" s="40" t="e">
        <f t="shared" si="2"/>
        <v>#DIV/0!</v>
      </c>
      <c r="X33" s="40">
        <f t="shared" si="2"/>
        <v>33.313574392412569</v>
      </c>
    </row>
    <row r="34" spans="1:24" ht="53.25" customHeight="1">
      <c r="A34" s="10" t="s">
        <v>91</v>
      </c>
      <c r="B34" s="11" t="s">
        <v>82</v>
      </c>
      <c r="C34" s="25" t="s">
        <v>62</v>
      </c>
      <c r="D34" s="6"/>
      <c r="E34" s="6"/>
      <c r="F34" s="6">
        <v>150.80000000000001</v>
      </c>
      <c r="G34" s="6"/>
      <c r="H34" s="6"/>
      <c r="I34" s="6"/>
      <c r="J34" s="6">
        <v>150.80000000000001</v>
      </c>
      <c r="K34" s="6"/>
      <c r="L34" s="35"/>
      <c r="M34" s="35"/>
      <c r="N34" s="35">
        <v>150.80000000000001</v>
      </c>
      <c r="O34" s="35"/>
      <c r="P34" s="64"/>
      <c r="Q34" s="64"/>
      <c r="R34" s="64">
        <v>150.80000000000001</v>
      </c>
      <c r="S34" s="6"/>
      <c r="T34" s="6"/>
      <c r="U34" s="39">
        <v>15.6</v>
      </c>
      <c r="W34" s="40" t="e">
        <f t="shared" si="2"/>
        <v>#DIV/0!</v>
      </c>
      <c r="X34" s="40">
        <f t="shared" si="2"/>
        <v>100</v>
      </c>
    </row>
    <row r="35" spans="1:24" ht="41.45" customHeight="1">
      <c r="A35" s="10" t="s">
        <v>92</v>
      </c>
      <c r="B35" s="13" t="s">
        <v>100</v>
      </c>
      <c r="C35" s="25" t="s">
        <v>62</v>
      </c>
      <c r="D35" s="6"/>
      <c r="E35" s="6"/>
      <c r="F35" s="6"/>
      <c r="G35" s="6">
        <v>2.2000000000000002</v>
      </c>
      <c r="H35" s="6"/>
      <c r="I35" s="6"/>
      <c r="J35" s="6"/>
      <c r="K35" s="64">
        <v>2.2000000000000002</v>
      </c>
      <c r="L35" s="35"/>
      <c r="M35" s="35"/>
      <c r="N35" s="35"/>
      <c r="O35" s="35"/>
      <c r="P35" s="64"/>
      <c r="Q35" s="64"/>
      <c r="R35" s="64"/>
      <c r="S35" s="64"/>
      <c r="T35" s="6"/>
      <c r="W35" s="40" t="e">
        <f t="shared" si="2"/>
        <v>#DIV/0!</v>
      </c>
      <c r="X35" s="40" t="e">
        <f t="shared" si="2"/>
        <v>#DIV/0!</v>
      </c>
    </row>
    <row r="36" spans="1:24" ht="41.45" customHeight="1">
      <c r="A36" s="10" t="s">
        <v>93</v>
      </c>
      <c r="B36" s="13" t="s">
        <v>90</v>
      </c>
      <c r="C36" s="25" t="s">
        <v>62</v>
      </c>
      <c r="D36" s="6"/>
      <c r="E36" s="6"/>
      <c r="F36" s="6">
        <v>1030</v>
      </c>
      <c r="G36" s="6"/>
      <c r="H36" s="6"/>
      <c r="I36" s="6"/>
      <c r="J36" s="6">
        <v>1030</v>
      </c>
      <c r="K36" s="6"/>
      <c r="L36" s="35"/>
      <c r="M36" s="35"/>
      <c r="N36" s="35">
        <v>1030</v>
      </c>
      <c r="O36" s="35"/>
      <c r="P36" s="64"/>
      <c r="Q36" s="64"/>
      <c r="R36" s="64">
        <v>450</v>
      </c>
      <c r="S36" s="6"/>
      <c r="T36" s="64"/>
      <c r="W36" s="40" t="e">
        <f t="shared" si="2"/>
        <v>#DIV/0!</v>
      </c>
      <c r="X36" s="40">
        <f t="shared" si="2"/>
        <v>100</v>
      </c>
    </row>
    <row r="37" spans="1:24" ht="59.45" customHeight="1">
      <c r="A37" s="10" t="s">
        <v>113</v>
      </c>
      <c r="B37" s="13" t="s">
        <v>154</v>
      </c>
      <c r="C37" s="25" t="s">
        <v>62</v>
      </c>
      <c r="D37" s="6"/>
      <c r="E37" s="6"/>
      <c r="F37" s="6">
        <v>8984.4</v>
      </c>
      <c r="G37" s="6"/>
      <c r="H37" s="6"/>
      <c r="I37" s="6"/>
      <c r="J37" s="6">
        <v>8984.4</v>
      </c>
      <c r="K37" s="6"/>
      <c r="L37" s="35"/>
      <c r="M37" s="35"/>
      <c r="N37" s="35"/>
      <c r="O37" s="35"/>
      <c r="P37" s="64"/>
      <c r="Q37" s="64"/>
      <c r="R37" s="64"/>
      <c r="S37" s="6"/>
      <c r="T37" s="6"/>
      <c r="W37" s="40" t="e">
        <f t="shared" si="2"/>
        <v>#DIV/0!</v>
      </c>
      <c r="X37" s="40">
        <f t="shared" si="2"/>
        <v>0</v>
      </c>
    </row>
    <row r="38" spans="1:24" ht="36.75" customHeight="1">
      <c r="A38" s="10" t="s">
        <v>114</v>
      </c>
      <c r="B38" s="13" t="s">
        <v>121</v>
      </c>
      <c r="C38" s="25" t="s">
        <v>62</v>
      </c>
      <c r="D38" s="6"/>
      <c r="E38" s="6"/>
      <c r="F38" s="6">
        <v>2304.9</v>
      </c>
      <c r="G38" s="6"/>
      <c r="H38" s="6"/>
      <c r="I38" s="6"/>
      <c r="J38" s="6">
        <v>2304.9</v>
      </c>
      <c r="K38" s="6"/>
      <c r="L38" s="35"/>
      <c r="M38" s="35"/>
      <c r="N38" s="35">
        <v>999.7</v>
      </c>
      <c r="O38" s="35"/>
      <c r="P38" s="64"/>
      <c r="Q38" s="64"/>
      <c r="R38" s="64">
        <v>400</v>
      </c>
      <c r="S38" s="6"/>
      <c r="T38" s="6"/>
      <c r="W38" s="40" t="e">
        <f t="shared" si="2"/>
        <v>#DIV/0!</v>
      </c>
      <c r="X38" s="40">
        <f t="shared" si="2"/>
        <v>43.372814438804284</v>
      </c>
    </row>
    <row r="39" spans="1:24" ht="102" customHeight="1">
      <c r="A39" s="10" t="s">
        <v>115</v>
      </c>
      <c r="B39" s="13" t="s">
        <v>122</v>
      </c>
      <c r="C39" s="25" t="s">
        <v>62</v>
      </c>
      <c r="D39" s="6"/>
      <c r="E39" s="6"/>
      <c r="F39" s="6">
        <v>119.3</v>
      </c>
      <c r="G39" s="6"/>
      <c r="H39" s="6"/>
      <c r="I39" s="6"/>
      <c r="J39" s="6">
        <v>119.3</v>
      </c>
      <c r="K39" s="6"/>
      <c r="L39" s="35"/>
      <c r="M39" s="35"/>
      <c r="N39" s="35">
        <v>119.3</v>
      </c>
      <c r="O39" s="35"/>
      <c r="P39" s="64"/>
      <c r="Q39" s="64"/>
      <c r="R39" s="64">
        <v>99.9</v>
      </c>
      <c r="S39" s="6"/>
      <c r="T39" s="6"/>
      <c r="W39" s="40" t="e">
        <f t="shared" si="2"/>
        <v>#DIV/0!</v>
      </c>
      <c r="X39" s="40">
        <f t="shared" si="2"/>
        <v>100</v>
      </c>
    </row>
    <row r="40" spans="1:24" ht="67.5" customHeight="1">
      <c r="A40" s="10" t="s">
        <v>21</v>
      </c>
      <c r="B40" s="13" t="s">
        <v>41</v>
      </c>
      <c r="C40" s="25" t="s">
        <v>62</v>
      </c>
      <c r="D40" s="6"/>
      <c r="E40" s="6">
        <v>767.4</v>
      </c>
      <c r="F40" s="6"/>
      <c r="G40" s="6"/>
      <c r="H40" s="6"/>
      <c r="I40" s="6">
        <v>767.4</v>
      </c>
      <c r="J40" s="6"/>
      <c r="K40" s="6"/>
      <c r="L40" s="35"/>
      <c r="M40" s="64">
        <v>162.6</v>
      </c>
      <c r="N40" s="64"/>
      <c r="O40" s="64"/>
      <c r="P40" s="64"/>
      <c r="Q40" s="64">
        <f>M40</f>
        <v>162.6</v>
      </c>
      <c r="R40" s="64"/>
      <c r="S40" s="6"/>
      <c r="T40" s="6"/>
      <c r="W40" s="40">
        <f t="shared" si="2"/>
        <v>21.188428459734169</v>
      </c>
      <c r="X40" s="40" t="e">
        <f t="shared" si="2"/>
        <v>#DIV/0!</v>
      </c>
    </row>
    <row r="41" spans="1:24" ht="125.25" customHeight="1">
      <c r="A41" s="10" t="s">
        <v>65</v>
      </c>
      <c r="B41" s="13" t="s">
        <v>49</v>
      </c>
      <c r="C41" s="25" t="s">
        <v>62</v>
      </c>
      <c r="D41" s="6"/>
      <c r="E41" s="6">
        <v>3694.1</v>
      </c>
      <c r="F41" s="6"/>
      <c r="G41" s="6"/>
      <c r="H41" s="6"/>
      <c r="I41" s="6">
        <v>3694.1</v>
      </c>
      <c r="J41" s="6"/>
      <c r="K41" s="6"/>
      <c r="L41" s="35"/>
      <c r="M41" s="63">
        <v>740.9</v>
      </c>
      <c r="N41" s="35"/>
      <c r="O41" s="35"/>
      <c r="P41" s="64"/>
      <c r="Q41" s="64">
        <v>617</v>
      </c>
      <c r="R41" s="64"/>
      <c r="S41" s="6"/>
      <c r="T41" s="6"/>
      <c r="W41" s="40">
        <f t="shared" si="2"/>
        <v>20.056306001461792</v>
      </c>
      <c r="X41" s="40" t="e">
        <f t="shared" si="2"/>
        <v>#DIV/0!</v>
      </c>
    </row>
    <row r="42" spans="1:24" ht="130.5" customHeight="1">
      <c r="A42" s="10" t="s">
        <v>40</v>
      </c>
      <c r="B42" s="13" t="s">
        <v>116</v>
      </c>
      <c r="C42" s="25" t="s">
        <v>62</v>
      </c>
      <c r="D42" s="6"/>
      <c r="E42" s="6">
        <v>4470.5</v>
      </c>
      <c r="F42" s="6"/>
      <c r="G42" s="6"/>
      <c r="H42" s="6"/>
      <c r="I42" s="6">
        <v>4470.5</v>
      </c>
      <c r="J42" s="6"/>
      <c r="K42" s="6"/>
      <c r="L42" s="35"/>
      <c r="M42" s="63">
        <v>3253.5</v>
      </c>
      <c r="N42" s="6"/>
      <c r="O42" s="63"/>
      <c r="P42" s="62"/>
      <c r="Q42" s="62">
        <v>3175.8</v>
      </c>
      <c r="R42" s="64"/>
      <c r="S42" s="6"/>
      <c r="T42" s="6"/>
      <c r="W42" s="40">
        <f t="shared" si="2"/>
        <v>72.77709428475562</v>
      </c>
      <c r="X42" s="40" t="e">
        <f t="shared" si="2"/>
        <v>#DIV/0!</v>
      </c>
    </row>
    <row r="43" spans="1:24" ht="62.25" customHeight="1">
      <c r="A43" s="10" t="s">
        <v>42</v>
      </c>
      <c r="B43" s="13" t="s">
        <v>45</v>
      </c>
      <c r="C43" s="25" t="s">
        <v>62</v>
      </c>
      <c r="D43" s="6"/>
      <c r="E43" s="6">
        <v>881.3</v>
      </c>
      <c r="F43" s="6"/>
      <c r="G43" s="6"/>
      <c r="H43" s="6"/>
      <c r="I43" s="6">
        <v>881.3</v>
      </c>
      <c r="J43" s="6"/>
      <c r="K43" s="6"/>
      <c r="L43" s="6"/>
      <c r="M43" s="35">
        <v>784.5</v>
      </c>
      <c r="N43" s="6"/>
      <c r="O43" s="35"/>
      <c r="P43" s="64"/>
      <c r="Q43" s="64">
        <v>499.3</v>
      </c>
      <c r="R43" s="64"/>
      <c r="S43" s="6"/>
      <c r="T43" s="6"/>
      <c r="W43" s="40">
        <f t="shared" si="2"/>
        <v>89.016226029728813</v>
      </c>
      <c r="X43" s="40" t="e">
        <f t="shared" si="2"/>
        <v>#DIV/0!</v>
      </c>
    </row>
    <row r="44" spans="1:24" ht="94.5" customHeight="1">
      <c r="A44" s="10" t="s">
        <v>43</v>
      </c>
      <c r="B44" s="13" t="s">
        <v>89</v>
      </c>
      <c r="C44" s="25" t="s">
        <v>62</v>
      </c>
      <c r="D44" s="6"/>
      <c r="E44" s="61">
        <v>4350</v>
      </c>
      <c r="F44" s="61"/>
      <c r="G44" s="61"/>
      <c r="H44" s="6"/>
      <c r="I44" s="61">
        <v>4350</v>
      </c>
      <c r="J44" s="61"/>
      <c r="K44" s="61"/>
      <c r="L44" s="61"/>
      <c r="M44" s="63">
        <v>2500</v>
      </c>
      <c r="N44" s="35"/>
      <c r="O44" s="35"/>
      <c r="P44" s="64"/>
      <c r="Q44" s="64">
        <v>591.1</v>
      </c>
      <c r="R44" s="64"/>
      <c r="S44" s="6"/>
      <c r="T44" s="6"/>
      <c r="W44" s="40">
        <f t="shared" si="2"/>
        <v>57.47126436781609</v>
      </c>
      <c r="X44" s="40" t="e">
        <f t="shared" si="2"/>
        <v>#DIV/0!</v>
      </c>
    </row>
    <row r="45" spans="1:24" ht="94.5" customHeight="1">
      <c r="A45" s="10" t="s">
        <v>44</v>
      </c>
      <c r="B45" s="13" t="s">
        <v>95</v>
      </c>
      <c r="C45" s="25" t="s">
        <v>62</v>
      </c>
      <c r="D45" s="6">
        <v>43669.1</v>
      </c>
      <c r="E45" s="61"/>
      <c r="F45" s="61"/>
      <c r="G45" s="61"/>
      <c r="H45" s="6">
        <v>43669.1</v>
      </c>
      <c r="I45" s="61"/>
      <c r="J45" s="61"/>
      <c r="K45" s="61"/>
      <c r="L45" s="63">
        <v>26857.3</v>
      </c>
      <c r="M45" s="6"/>
      <c r="N45" s="35"/>
      <c r="O45" s="35"/>
      <c r="P45" s="64">
        <v>25769.3</v>
      </c>
      <c r="Q45" s="64"/>
      <c r="R45" s="64"/>
      <c r="S45" s="6"/>
      <c r="T45" s="6"/>
      <c r="W45" s="40" t="e">
        <f t="shared" si="2"/>
        <v>#DIV/0!</v>
      </c>
      <c r="X45" s="40" t="e">
        <f t="shared" si="2"/>
        <v>#DIV/0!</v>
      </c>
    </row>
    <row r="46" spans="1:24" ht="21" customHeight="1">
      <c r="A46" s="17"/>
      <c r="B46" s="18" t="s">
        <v>32</v>
      </c>
      <c r="C46" s="19"/>
      <c r="D46" s="65">
        <f t="shared" ref="D46:S46" si="13">D25+D26+D30+D40+D41+D42+D43+D44+D45</f>
        <v>89214.6</v>
      </c>
      <c r="E46" s="65">
        <f t="shared" si="13"/>
        <v>582701.20000000007</v>
      </c>
      <c r="F46" s="65">
        <f t="shared" si="13"/>
        <v>128618.6</v>
      </c>
      <c r="G46" s="65">
        <f t="shared" si="13"/>
        <v>2.2000000000000002</v>
      </c>
      <c r="H46" s="65">
        <f t="shared" ref="H46" si="14">H25+H26+H30+H40+H41+H42+H43+H44+H45</f>
        <v>89214.6</v>
      </c>
      <c r="I46" s="65">
        <f t="shared" ref="I46" si="15">I25+I26+I30+I40+I41+I42+I43+I44+I45</f>
        <v>582701.20000000007</v>
      </c>
      <c r="J46" s="65">
        <f t="shared" ref="J46" si="16">J25+J26+J30+J40+J41+J42+J43+J44+J45</f>
        <v>128618.6</v>
      </c>
      <c r="K46" s="65">
        <f t="shared" ref="K46" si="17">K25+K26+K30+K40+K41+K42+K43+K44+K45</f>
        <v>2.2000000000000002</v>
      </c>
      <c r="L46" s="65">
        <f>L25+L26+L30+L40+L41+L42+L43+L44+L45</f>
        <v>51347.399999999994</v>
      </c>
      <c r="M46" s="65">
        <f t="shared" si="13"/>
        <v>357313.5</v>
      </c>
      <c r="N46" s="65">
        <f t="shared" si="13"/>
        <v>65901.399999999994</v>
      </c>
      <c r="O46" s="65">
        <f t="shared" si="13"/>
        <v>0</v>
      </c>
      <c r="P46" s="65">
        <f>P25+P26+P30+P40+P41+P42+P43+P44+P45</f>
        <v>41365.199999999997</v>
      </c>
      <c r="Q46" s="65">
        <f>Q25+Q26+Q30+Q40+Q41+Q42+Q43+Q44+Q45</f>
        <v>299112.89999999991</v>
      </c>
      <c r="R46" s="65">
        <f>R25+R26+R30+R40+R41+R42+R43+R44+R45</f>
        <v>64386.5</v>
      </c>
      <c r="S46" s="65">
        <f t="shared" si="13"/>
        <v>0</v>
      </c>
      <c r="T46" s="19"/>
      <c r="U46" s="40"/>
      <c r="V46" s="40"/>
      <c r="W46" s="40">
        <f t="shared" si="2"/>
        <v>61.320192922204377</v>
      </c>
      <c r="X46" s="40">
        <f t="shared" si="2"/>
        <v>51.237845848112165</v>
      </c>
    </row>
    <row r="47" spans="1:24" s="38" customFormat="1" ht="32.25" customHeight="1">
      <c r="A47" s="5"/>
      <c r="B47" s="30" t="s">
        <v>12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W47" s="40" t="e">
        <f t="shared" si="2"/>
        <v>#DIV/0!</v>
      </c>
      <c r="X47" s="40" t="e">
        <f t="shared" si="2"/>
        <v>#DIV/0!</v>
      </c>
    </row>
    <row r="48" spans="1:24" ht="32.25" customHeight="1">
      <c r="A48" s="16" t="s">
        <v>22</v>
      </c>
      <c r="B48" s="14" t="s">
        <v>13</v>
      </c>
      <c r="C48" s="15"/>
      <c r="D48" s="15">
        <f>SUM(D49)</f>
        <v>0</v>
      </c>
      <c r="E48" s="15">
        <f t="shared" ref="E48:S48" si="18">SUM(E49)</f>
        <v>0</v>
      </c>
      <c r="F48" s="15">
        <f t="shared" si="18"/>
        <v>72273.3</v>
      </c>
      <c r="G48" s="15">
        <f t="shared" si="18"/>
        <v>0</v>
      </c>
      <c r="H48" s="15">
        <f>SUM(H49)</f>
        <v>0</v>
      </c>
      <c r="I48" s="15">
        <f t="shared" si="18"/>
        <v>0</v>
      </c>
      <c r="J48" s="15">
        <f t="shared" si="18"/>
        <v>72273.3</v>
      </c>
      <c r="K48" s="15">
        <f t="shared" si="18"/>
        <v>0</v>
      </c>
      <c r="L48" s="15">
        <f t="shared" si="18"/>
        <v>0</v>
      </c>
      <c r="M48" s="15">
        <f t="shared" si="18"/>
        <v>0</v>
      </c>
      <c r="N48" s="15">
        <f t="shared" si="18"/>
        <v>40848.800000000003</v>
      </c>
      <c r="O48" s="15">
        <f t="shared" si="18"/>
        <v>0</v>
      </c>
      <c r="P48" s="15">
        <f t="shared" si="18"/>
        <v>0</v>
      </c>
      <c r="Q48" s="15">
        <f t="shared" si="18"/>
        <v>0</v>
      </c>
      <c r="R48" s="15">
        <f t="shared" si="18"/>
        <v>39275.1</v>
      </c>
      <c r="S48" s="15">
        <f t="shared" si="18"/>
        <v>0</v>
      </c>
      <c r="T48" s="15"/>
      <c r="W48" s="40" t="e">
        <f t="shared" si="2"/>
        <v>#DIV/0!</v>
      </c>
      <c r="X48" s="40">
        <f t="shared" si="2"/>
        <v>56.519904307676562</v>
      </c>
    </row>
    <row r="49" spans="1:24" ht="37.700000000000003" customHeight="1">
      <c r="A49" s="10" t="s">
        <v>23</v>
      </c>
      <c r="B49" s="33" t="s">
        <v>14</v>
      </c>
      <c r="C49" s="25" t="s">
        <v>62</v>
      </c>
      <c r="D49" s="6"/>
      <c r="E49" s="6"/>
      <c r="F49" s="6">
        <v>72273.3</v>
      </c>
      <c r="G49" s="6"/>
      <c r="H49" s="6"/>
      <c r="I49" s="6"/>
      <c r="J49" s="6">
        <v>72273.3</v>
      </c>
      <c r="K49" s="6"/>
      <c r="L49" s="6"/>
      <c r="M49" s="35"/>
      <c r="N49" s="35">
        <v>40848.800000000003</v>
      </c>
      <c r="O49" s="35"/>
      <c r="P49" s="35"/>
      <c r="Q49" s="35"/>
      <c r="R49" s="35">
        <v>39275.1</v>
      </c>
      <c r="S49" s="6"/>
      <c r="T49" s="6"/>
      <c r="W49" s="40" t="e">
        <f t="shared" si="2"/>
        <v>#DIV/0!</v>
      </c>
      <c r="X49" s="40">
        <f t="shared" si="2"/>
        <v>56.519904307676562</v>
      </c>
    </row>
    <row r="50" spans="1:24" ht="42.75" customHeight="1">
      <c r="A50" s="16" t="s">
        <v>24</v>
      </c>
      <c r="B50" s="14" t="s">
        <v>80</v>
      </c>
      <c r="C50" s="15"/>
      <c r="D50" s="15">
        <f t="shared" ref="D50:S50" si="19">SUM(D51:D55)</f>
        <v>0</v>
      </c>
      <c r="E50" s="15">
        <f t="shared" si="19"/>
        <v>0</v>
      </c>
      <c r="F50" s="15">
        <f t="shared" si="19"/>
        <v>22324.2</v>
      </c>
      <c r="G50" s="15">
        <f t="shared" si="19"/>
        <v>0</v>
      </c>
      <c r="H50" s="15">
        <f t="shared" si="19"/>
        <v>0</v>
      </c>
      <c r="I50" s="15">
        <f t="shared" si="19"/>
        <v>0</v>
      </c>
      <c r="J50" s="15">
        <f t="shared" si="19"/>
        <v>22324.2</v>
      </c>
      <c r="K50" s="15">
        <f t="shared" si="19"/>
        <v>0</v>
      </c>
      <c r="L50" s="15">
        <f t="shared" si="19"/>
        <v>0</v>
      </c>
      <c r="M50" s="15">
        <f t="shared" si="19"/>
        <v>0</v>
      </c>
      <c r="N50" s="15">
        <f t="shared" si="19"/>
        <v>8950.8000000000011</v>
      </c>
      <c r="O50" s="15">
        <f t="shared" si="19"/>
        <v>0</v>
      </c>
      <c r="P50" s="15">
        <f t="shared" si="19"/>
        <v>0</v>
      </c>
      <c r="Q50" s="15">
        <f t="shared" si="19"/>
        <v>0</v>
      </c>
      <c r="R50" s="15">
        <f t="shared" si="19"/>
        <v>6019.0999999999995</v>
      </c>
      <c r="S50" s="15">
        <f t="shared" si="19"/>
        <v>0</v>
      </c>
      <c r="T50" s="15"/>
      <c r="W50" s="40" t="e">
        <f t="shared" si="2"/>
        <v>#DIV/0!</v>
      </c>
      <c r="X50" s="40">
        <f t="shared" si="2"/>
        <v>40.0946058537372</v>
      </c>
    </row>
    <row r="51" spans="1:24" ht="45.2" customHeight="1">
      <c r="A51" s="10" t="s">
        <v>35</v>
      </c>
      <c r="B51" s="11" t="s">
        <v>15</v>
      </c>
      <c r="C51" s="25" t="s">
        <v>62</v>
      </c>
      <c r="D51" s="6"/>
      <c r="E51" s="6"/>
      <c r="F51" s="6">
        <v>7393.6</v>
      </c>
      <c r="G51" s="6"/>
      <c r="H51" s="6"/>
      <c r="I51" s="6"/>
      <c r="J51" s="6">
        <v>7393.6</v>
      </c>
      <c r="K51" s="6"/>
      <c r="L51" s="6"/>
      <c r="M51" s="35"/>
      <c r="N51" s="35">
        <v>3197.7</v>
      </c>
      <c r="O51" s="35"/>
      <c r="P51" s="35"/>
      <c r="Q51" s="35"/>
      <c r="R51" s="35">
        <v>2591.1999999999998</v>
      </c>
      <c r="S51" s="35"/>
      <c r="T51" s="6"/>
      <c r="W51" s="40" t="e">
        <f t="shared" si="2"/>
        <v>#DIV/0!</v>
      </c>
      <c r="X51" s="40">
        <f t="shared" si="2"/>
        <v>43.249567193248211</v>
      </c>
    </row>
    <row r="52" spans="1:24" ht="45.2" customHeight="1">
      <c r="A52" s="10" t="s">
        <v>47</v>
      </c>
      <c r="B52" s="11" t="s">
        <v>7</v>
      </c>
      <c r="C52" s="25" t="s">
        <v>62</v>
      </c>
      <c r="D52" s="6"/>
      <c r="E52" s="6"/>
      <c r="F52" s="6">
        <v>480.4</v>
      </c>
      <c r="G52" s="61"/>
      <c r="H52" s="6"/>
      <c r="I52" s="6"/>
      <c r="J52" s="6">
        <v>480.4</v>
      </c>
      <c r="K52" s="61"/>
      <c r="L52" s="6"/>
      <c r="M52" s="35"/>
      <c r="N52" s="63">
        <v>193.2</v>
      </c>
      <c r="O52" s="35"/>
      <c r="P52" s="35"/>
      <c r="Q52" s="35"/>
      <c r="R52" s="35">
        <v>72.900000000000006</v>
      </c>
      <c r="S52" s="35"/>
      <c r="T52" s="6"/>
      <c r="W52" s="40" t="e">
        <f t="shared" si="2"/>
        <v>#DIV/0!</v>
      </c>
      <c r="X52" s="40">
        <f t="shared" si="2"/>
        <v>40.216486261448793</v>
      </c>
    </row>
    <row r="53" spans="1:24" ht="39" customHeight="1">
      <c r="A53" s="10" t="s">
        <v>48</v>
      </c>
      <c r="B53" s="11" t="s">
        <v>8</v>
      </c>
      <c r="C53" s="25" t="s">
        <v>62</v>
      </c>
      <c r="D53" s="6"/>
      <c r="E53" s="6"/>
      <c r="F53" s="6">
        <v>28.1</v>
      </c>
      <c r="G53" s="6"/>
      <c r="H53" s="6"/>
      <c r="I53" s="6"/>
      <c r="J53" s="6">
        <v>28.1</v>
      </c>
      <c r="K53" s="6"/>
      <c r="L53" s="6"/>
      <c r="M53" s="35"/>
      <c r="N53" s="35">
        <v>3.9</v>
      </c>
      <c r="O53" s="35"/>
      <c r="P53" s="35"/>
      <c r="Q53" s="35"/>
      <c r="R53" s="35"/>
      <c r="S53" s="35"/>
      <c r="T53" s="6"/>
      <c r="W53" s="40" t="e">
        <f t="shared" si="2"/>
        <v>#DIV/0!</v>
      </c>
      <c r="X53" s="40">
        <f t="shared" si="2"/>
        <v>13.87900355871886</v>
      </c>
    </row>
    <row r="54" spans="1:24" ht="52.5" customHeight="1">
      <c r="A54" s="10" t="s">
        <v>123</v>
      </c>
      <c r="B54" s="11" t="s">
        <v>155</v>
      </c>
      <c r="C54" s="25" t="s">
        <v>62</v>
      </c>
      <c r="D54" s="6"/>
      <c r="E54" s="6"/>
      <c r="F54" s="6">
        <v>13383.4</v>
      </c>
      <c r="G54" s="6"/>
      <c r="H54" s="6"/>
      <c r="I54" s="6"/>
      <c r="J54" s="6">
        <v>13383.4</v>
      </c>
      <c r="K54" s="6"/>
      <c r="L54" s="6"/>
      <c r="M54" s="35"/>
      <c r="N54" s="35">
        <v>4517.3</v>
      </c>
      <c r="O54" s="35"/>
      <c r="P54" s="35"/>
      <c r="Q54" s="35"/>
      <c r="R54" s="35">
        <v>2316.3000000000002</v>
      </c>
      <c r="S54" s="35"/>
      <c r="T54" s="6"/>
      <c r="W54" s="40" t="e">
        <f t="shared" si="2"/>
        <v>#DIV/0!</v>
      </c>
      <c r="X54" s="40">
        <f t="shared" si="2"/>
        <v>33.753007456998972</v>
      </c>
    </row>
    <row r="55" spans="1:24" ht="39" customHeight="1">
      <c r="A55" s="10" t="s">
        <v>124</v>
      </c>
      <c r="B55" s="11" t="s">
        <v>121</v>
      </c>
      <c r="C55" s="25" t="s">
        <v>62</v>
      </c>
      <c r="D55" s="6"/>
      <c r="E55" s="6"/>
      <c r="F55" s="6">
        <v>1038.7</v>
      </c>
      <c r="G55" s="6"/>
      <c r="H55" s="6"/>
      <c r="I55" s="6"/>
      <c r="J55" s="6">
        <v>1038.7</v>
      </c>
      <c r="K55" s="6"/>
      <c r="L55" s="6"/>
      <c r="M55" s="35"/>
      <c r="N55" s="35">
        <v>1038.7</v>
      </c>
      <c r="O55" s="35"/>
      <c r="P55" s="35"/>
      <c r="Q55" s="35"/>
      <c r="R55" s="35">
        <v>1038.7</v>
      </c>
      <c r="S55" s="35"/>
      <c r="T55" s="6"/>
      <c r="W55" s="40" t="e">
        <f t="shared" si="2"/>
        <v>#DIV/0!</v>
      </c>
      <c r="X55" s="40">
        <f t="shared" si="2"/>
        <v>100</v>
      </c>
    </row>
    <row r="56" spans="1:24" ht="111" customHeight="1">
      <c r="A56" s="10" t="s">
        <v>25</v>
      </c>
      <c r="B56" s="13" t="s">
        <v>46</v>
      </c>
      <c r="C56" s="25" t="s">
        <v>62</v>
      </c>
      <c r="D56" s="6"/>
      <c r="E56" s="6">
        <v>328.2</v>
      </c>
      <c r="F56" s="6"/>
      <c r="G56" s="6"/>
      <c r="H56" s="6"/>
      <c r="I56" s="6">
        <v>328.2</v>
      </c>
      <c r="J56" s="6"/>
      <c r="K56" s="6"/>
      <c r="L56" s="6"/>
      <c r="M56" s="63">
        <v>169</v>
      </c>
      <c r="N56" s="35"/>
      <c r="O56" s="35"/>
      <c r="P56" s="35"/>
      <c r="Q56" s="35">
        <v>169</v>
      </c>
      <c r="R56" s="35"/>
      <c r="S56" s="35"/>
      <c r="T56" s="6"/>
      <c r="W56" s="40">
        <f t="shared" si="2"/>
        <v>51.492992078001222</v>
      </c>
      <c r="X56" s="40" t="e">
        <f t="shared" si="2"/>
        <v>#DIV/0!</v>
      </c>
    </row>
    <row r="57" spans="1:24" ht="42.75" customHeight="1">
      <c r="A57" s="16" t="s">
        <v>125</v>
      </c>
      <c r="B57" s="14" t="s">
        <v>81</v>
      </c>
      <c r="C57" s="15"/>
      <c r="D57" s="15">
        <f>D58</f>
        <v>0</v>
      </c>
      <c r="E57" s="15">
        <f t="shared" ref="E57:S57" si="20">E58</f>
        <v>0</v>
      </c>
      <c r="F57" s="15">
        <f t="shared" si="20"/>
        <v>0</v>
      </c>
      <c r="G57" s="15">
        <f t="shared" si="20"/>
        <v>0</v>
      </c>
      <c r="H57" s="15">
        <f>H58</f>
        <v>0</v>
      </c>
      <c r="I57" s="15">
        <f t="shared" si="20"/>
        <v>0</v>
      </c>
      <c r="J57" s="15">
        <f t="shared" si="20"/>
        <v>0</v>
      </c>
      <c r="K57" s="15">
        <f t="shared" si="20"/>
        <v>0</v>
      </c>
      <c r="L57" s="15">
        <f t="shared" si="20"/>
        <v>0</v>
      </c>
      <c r="M57" s="15">
        <f t="shared" si="20"/>
        <v>0</v>
      </c>
      <c r="N57" s="15">
        <f t="shared" si="20"/>
        <v>0</v>
      </c>
      <c r="O57" s="15">
        <f t="shared" si="20"/>
        <v>0</v>
      </c>
      <c r="P57" s="15">
        <f t="shared" si="20"/>
        <v>0</v>
      </c>
      <c r="Q57" s="15">
        <f t="shared" si="20"/>
        <v>0</v>
      </c>
      <c r="R57" s="15">
        <f t="shared" si="20"/>
        <v>0</v>
      </c>
      <c r="S57" s="15">
        <f t="shared" si="20"/>
        <v>0</v>
      </c>
      <c r="T57" s="15"/>
      <c r="W57" s="40" t="e">
        <f t="shared" si="2"/>
        <v>#DIV/0!</v>
      </c>
      <c r="X57" s="40" t="e">
        <f t="shared" si="2"/>
        <v>#DIV/0!</v>
      </c>
    </row>
    <row r="58" spans="1:24" ht="116.25" customHeight="1">
      <c r="A58" s="10" t="s">
        <v>140</v>
      </c>
      <c r="B58" s="13" t="s">
        <v>126</v>
      </c>
      <c r="C58" s="25" t="s">
        <v>62</v>
      </c>
      <c r="D58" s="6"/>
      <c r="E58" s="6"/>
      <c r="F58" s="6">
        <v>0</v>
      </c>
      <c r="G58" s="6"/>
      <c r="H58" s="6"/>
      <c r="I58" s="6"/>
      <c r="J58" s="6">
        <v>0</v>
      </c>
      <c r="K58" s="6"/>
      <c r="L58" s="6"/>
      <c r="M58" s="63"/>
      <c r="N58" s="35"/>
      <c r="O58" s="35"/>
      <c r="P58" s="35"/>
      <c r="Q58" s="35"/>
      <c r="R58" s="35"/>
      <c r="S58" s="35"/>
      <c r="T58" s="6"/>
      <c r="W58" s="40" t="e">
        <f t="shared" si="2"/>
        <v>#DIV/0!</v>
      </c>
      <c r="X58" s="40" t="e">
        <f t="shared" si="2"/>
        <v>#DIV/0!</v>
      </c>
    </row>
    <row r="59" spans="1:24" ht="21" customHeight="1">
      <c r="A59" s="17"/>
      <c r="B59" s="18" t="s">
        <v>32</v>
      </c>
      <c r="C59" s="19"/>
      <c r="D59" s="19">
        <f t="shared" ref="D59:S59" si="21">D48+D50+D56+D57</f>
        <v>0</v>
      </c>
      <c r="E59" s="19">
        <f t="shared" si="21"/>
        <v>328.2</v>
      </c>
      <c r="F59" s="19">
        <f t="shared" si="21"/>
        <v>94597.5</v>
      </c>
      <c r="G59" s="19">
        <f t="shared" si="21"/>
        <v>0</v>
      </c>
      <c r="H59" s="19">
        <f t="shared" si="21"/>
        <v>0</v>
      </c>
      <c r="I59" s="19">
        <f t="shared" si="21"/>
        <v>328.2</v>
      </c>
      <c r="J59" s="19">
        <f t="shared" si="21"/>
        <v>94597.5</v>
      </c>
      <c r="K59" s="19">
        <f t="shared" si="21"/>
        <v>0</v>
      </c>
      <c r="L59" s="19">
        <f t="shared" si="21"/>
        <v>0</v>
      </c>
      <c r="M59" s="19">
        <f t="shared" si="21"/>
        <v>169</v>
      </c>
      <c r="N59" s="19">
        <f t="shared" si="21"/>
        <v>49799.600000000006</v>
      </c>
      <c r="O59" s="19">
        <f t="shared" si="21"/>
        <v>0</v>
      </c>
      <c r="P59" s="19">
        <f t="shared" si="21"/>
        <v>0</v>
      </c>
      <c r="Q59" s="19">
        <f t="shared" si="21"/>
        <v>169</v>
      </c>
      <c r="R59" s="19">
        <f t="shared" si="21"/>
        <v>45294.2</v>
      </c>
      <c r="S59" s="19">
        <f t="shared" si="21"/>
        <v>0</v>
      </c>
      <c r="T59" s="19"/>
      <c r="W59" s="40">
        <f t="shared" si="2"/>
        <v>51.492992078001222</v>
      </c>
      <c r="X59" s="40">
        <f t="shared" si="2"/>
        <v>52.643674515711311</v>
      </c>
    </row>
    <row r="60" spans="1:24" s="38" customFormat="1" ht="21" customHeight="1">
      <c r="A60" s="31"/>
      <c r="B60" s="34" t="s">
        <v>16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W60" s="40" t="e">
        <f t="shared" si="2"/>
        <v>#DIV/0!</v>
      </c>
      <c r="X60" s="40" t="e">
        <f t="shared" si="2"/>
        <v>#DIV/0!</v>
      </c>
    </row>
    <row r="61" spans="1:24" ht="27.75" customHeight="1">
      <c r="A61" s="10" t="s">
        <v>26</v>
      </c>
      <c r="B61" s="11" t="s">
        <v>14</v>
      </c>
      <c r="C61" s="25" t="s">
        <v>62</v>
      </c>
      <c r="D61" s="6"/>
      <c r="E61" s="6"/>
      <c r="F61" s="6">
        <v>3878.2</v>
      </c>
      <c r="G61" s="6"/>
      <c r="H61" s="6"/>
      <c r="I61" s="6"/>
      <c r="J61" s="6">
        <v>3878.2</v>
      </c>
      <c r="K61" s="6"/>
      <c r="L61" s="6"/>
      <c r="M61" s="35"/>
      <c r="N61" s="35">
        <v>2087</v>
      </c>
      <c r="O61" s="35"/>
      <c r="P61" s="35"/>
      <c r="Q61" s="35"/>
      <c r="R61" s="35">
        <v>1973.3</v>
      </c>
      <c r="S61" s="35"/>
      <c r="T61" s="6"/>
      <c r="W61" s="40" t="e">
        <f t="shared" si="2"/>
        <v>#DIV/0!</v>
      </c>
      <c r="X61" s="40">
        <f t="shared" si="2"/>
        <v>53.813624877520503</v>
      </c>
    </row>
    <row r="62" spans="1:24" ht="45.2" customHeight="1">
      <c r="A62" s="16" t="s">
        <v>27</v>
      </c>
      <c r="B62" s="14" t="s">
        <v>127</v>
      </c>
      <c r="C62" s="15"/>
      <c r="D62" s="15">
        <f>D63</f>
        <v>0</v>
      </c>
      <c r="E62" s="15">
        <f t="shared" ref="E62:S62" si="22">E63</f>
        <v>2053.6</v>
      </c>
      <c r="F62" s="15">
        <f t="shared" si="22"/>
        <v>203.2</v>
      </c>
      <c r="G62" s="15">
        <f t="shared" si="22"/>
        <v>0</v>
      </c>
      <c r="H62" s="15">
        <f>H63</f>
        <v>0</v>
      </c>
      <c r="I62" s="15">
        <f t="shared" si="22"/>
        <v>2053.6</v>
      </c>
      <c r="J62" s="15">
        <f t="shared" si="22"/>
        <v>203.2</v>
      </c>
      <c r="K62" s="15">
        <f t="shared" si="22"/>
        <v>0</v>
      </c>
      <c r="L62" s="15">
        <f t="shared" si="22"/>
        <v>0</v>
      </c>
      <c r="M62" s="15">
        <f t="shared" si="22"/>
        <v>2053.6</v>
      </c>
      <c r="N62" s="15">
        <f t="shared" si="22"/>
        <v>203.2</v>
      </c>
      <c r="O62" s="15">
        <f t="shared" si="22"/>
        <v>0</v>
      </c>
      <c r="P62" s="15">
        <f t="shared" si="22"/>
        <v>0</v>
      </c>
      <c r="Q62" s="15">
        <f t="shared" si="22"/>
        <v>1.8</v>
      </c>
      <c r="R62" s="15">
        <f t="shared" si="22"/>
        <v>0</v>
      </c>
      <c r="S62" s="15">
        <f t="shared" si="22"/>
        <v>0</v>
      </c>
      <c r="T62" s="15"/>
      <c r="W62" s="40">
        <f t="shared" si="2"/>
        <v>100</v>
      </c>
      <c r="X62" s="40">
        <f t="shared" si="2"/>
        <v>100</v>
      </c>
    </row>
    <row r="63" spans="1:24" ht="54" customHeight="1">
      <c r="A63" s="10" t="s">
        <v>28</v>
      </c>
      <c r="B63" s="11" t="s">
        <v>128</v>
      </c>
      <c r="C63" s="25" t="s">
        <v>62</v>
      </c>
      <c r="D63" s="6"/>
      <c r="E63" s="6">
        <v>2053.6</v>
      </c>
      <c r="F63" s="6">
        <v>203.2</v>
      </c>
      <c r="G63" s="6"/>
      <c r="H63" s="6"/>
      <c r="I63" s="6">
        <v>2053.6</v>
      </c>
      <c r="J63" s="6">
        <v>203.2</v>
      </c>
      <c r="K63" s="6"/>
      <c r="L63" s="6"/>
      <c r="M63" s="35">
        <v>2053.6</v>
      </c>
      <c r="N63" s="35">
        <v>203.2</v>
      </c>
      <c r="O63" s="35"/>
      <c r="P63" s="35"/>
      <c r="Q63" s="35">
        <v>1.8</v>
      </c>
      <c r="R63" s="35"/>
      <c r="S63" s="35"/>
      <c r="T63" s="6"/>
      <c r="W63" s="40">
        <f t="shared" si="2"/>
        <v>100</v>
      </c>
      <c r="X63" s="40">
        <f t="shared" si="2"/>
        <v>100</v>
      </c>
    </row>
    <row r="64" spans="1:24" ht="62.25" customHeight="1">
      <c r="A64" s="10" t="s">
        <v>130</v>
      </c>
      <c r="B64" s="11" t="s">
        <v>129</v>
      </c>
      <c r="C64" s="25" t="s">
        <v>62</v>
      </c>
      <c r="D64" s="6"/>
      <c r="E64" s="6">
        <v>3306</v>
      </c>
      <c r="F64" s="6"/>
      <c r="G64" s="6"/>
      <c r="H64" s="6"/>
      <c r="I64" s="6">
        <v>3306</v>
      </c>
      <c r="J64" s="6"/>
      <c r="K64" s="6"/>
      <c r="L64" s="6"/>
      <c r="M64" s="35">
        <v>2439.1</v>
      </c>
      <c r="N64" s="35"/>
      <c r="O64" s="35"/>
      <c r="P64" s="35"/>
      <c r="Q64" s="35"/>
      <c r="R64" s="35"/>
      <c r="S64" s="35"/>
      <c r="T64" s="6"/>
      <c r="W64" s="40">
        <f t="shared" si="2"/>
        <v>73.777979431336959</v>
      </c>
      <c r="X64" s="40" t="e">
        <f t="shared" si="2"/>
        <v>#DIV/0!</v>
      </c>
    </row>
    <row r="65" spans="1:24" ht="45.2" customHeight="1">
      <c r="A65" s="16" t="s">
        <v>141</v>
      </c>
      <c r="B65" s="14" t="s">
        <v>80</v>
      </c>
      <c r="C65" s="15"/>
      <c r="D65" s="15">
        <f>SUM(D66:D68)</f>
        <v>0</v>
      </c>
      <c r="E65" s="15">
        <f t="shared" ref="E65:S65" si="23">SUM(E66:E68)</f>
        <v>0</v>
      </c>
      <c r="F65" s="15">
        <f t="shared" si="23"/>
        <v>6426.4</v>
      </c>
      <c r="G65" s="15">
        <f t="shared" si="23"/>
        <v>11</v>
      </c>
      <c r="H65" s="15">
        <f>SUM(H66:H68)</f>
        <v>0</v>
      </c>
      <c r="I65" s="15">
        <f t="shared" ref="I65:K65" si="24">SUM(I66:I68)</f>
        <v>0</v>
      </c>
      <c r="J65" s="15">
        <f t="shared" si="24"/>
        <v>6426.4</v>
      </c>
      <c r="K65" s="15">
        <f t="shared" si="24"/>
        <v>11</v>
      </c>
      <c r="L65" s="15">
        <f t="shared" si="23"/>
        <v>0</v>
      </c>
      <c r="M65" s="15">
        <f>SUM(M66:M68)</f>
        <v>0</v>
      </c>
      <c r="N65" s="15">
        <f t="shared" si="23"/>
        <v>3935.9</v>
      </c>
      <c r="O65" s="15">
        <f t="shared" si="23"/>
        <v>3</v>
      </c>
      <c r="P65" s="15">
        <f t="shared" si="23"/>
        <v>0</v>
      </c>
      <c r="Q65" s="15">
        <f t="shared" si="23"/>
        <v>1039.7</v>
      </c>
      <c r="R65" s="15">
        <f t="shared" si="23"/>
        <v>0</v>
      </c>
      <c r="S65" s="15">
        <f t="shared" si="23"/>
        <v>3</v>
      </c>
      <c r="T65" s="15"/>
      <c r="W65" s="40" t="e">
        <f t="shared" si="2"/>
        <v>#DIV/0!</v>
      </c>
      <c r="X65" s="40">
        <f t="shared" si="2"/>
        <v>61.245798580853986</v>
      </c>
    </row>
    <row r="66" spans="1:24" s="48" customFormat="1" ht="71.25" customHeight="1">
      <c r="A66" s="46" t="s">
        <v>142</v>
      </c>
      <c r="B66" s="47" t="s">
        <v>131</v>
      </c>
      <c r="C66" s="25" t="s">
        <v>62</v>
      </c>
      <c r="D66" s="64"/>
      <c r="E66" s="64"/>
      <c r="F66" s="64">
        <v>915.9</v>
      </c>
      <c r="G66" s="64"/>
      <c r="H66" s="64"/>
      <c r="I66" s="64"/>
      <c r="J66" s="64">
        <v>915.9</v>
      </c>
      <c r="K66" s="64"/>
      <c r="L66" s="64"/>
      <c r="M66" s="64"/>
      <c r="N66" s="64">
        <v>557</v>
      </c>
      <c r="O66" s="64"/>
      <c r="P66" s="64"/>
      <c r="Q66" s="64"/>
      <c r="R66" s="64"/>
      <c r="S66" s="64"/>
      <c r="T66" s="64"/>
      <c r="W66" s="40" t="e">
        <f t="shared" si="2"/>
        <v>#DIV/0!</v>
      </c>
      <c r="X66" s="40">
        <f t="shared" si="2"/>
        <v>60.81449939949777</v>
      </c>
    </row>
    <row r="67" spans="1:24" ht="39.75" customHeight="1">
      <c r="A67" s="46" t="s">
        <v>143</v>
      </c>
      <c r="B67" s="11" t="s">
        <v>132</v>
      </c>
      <c r="C67" s="25" t="s">
        <v>62</v>
      </c>
      <c r="D67" s="6"/>
      <c r="E67" s="6"/>
      <c r="F67" s="6">
        <v>5510.5</v>
      </c>
      <c r="G67" s="6"/>
      <c r="H67" s="6"/>
      <c r="I67" s="6"/>
      <c r="J67" s="6">
        <v>5510.5</v>
      </c>
      <c r="K67" s="6"/>
      <c r="L67" s="6"/>
      <c r="M67" s="35"/>
      <c r="N67" s="35">
        <v>3378.9</v>
      </c>
      <c r="O67" s="35"/>
      <c r="P67" s="35"/>
      <c r="Q67" s="35">
        <v>1039.7</v>
      </c>
      <c r="R67" s="35"/>
      <c r="S67" s="6"/>
      <c r="T67" s="6"/>
      <c r="W67" s="40" t="e">
        <f t="shared" si="2"/>
        <v>#DIV/0!</v>
      </c>
      <c r="X67" s="40">
        <f t="shared" si="2"/>
        <v>61.317484801742125</v>
      </c>
    </row>
    <row r="68" spans="1:24" ht="39.75" customHeight="1">
      <c r="A68" s="46" t="s">
        <v>144</v>
      </c>
      <c r="B68" s="11" t="s">
        <v>72</v>
      </c>
      <c r="C68" s="25" t="s">
        <v>62</v>
      </c>
      <c r="D68" s="6"/>
      <c r="E68" s="6"/>
      <c r="F68" s="6"/>
      <c r="G68" s="6">
        <v>11</v>
      </c>
      <c r="H68" s="6"/>
      <c r="I68" s="6"/>
      <c r="J68" s="6"/>
      <c r="K68" s="6">
        <v>11</v>
      </c>
      <c r="L68" s="6"/>
      <c r="M68" s="35"/>
      <c r="N68" s="35"/>
      <c r="O68" s="35">
        <v>3</v>
      </c>
      <c r="P68" s="35"/>
      <c r="Q68" s="35"/>
      <c r="R68" s="35"/>
      <c r="S68" s="6">
        <f>O68</f>
        <v>3</v>
      </c>
      <c r="T68" s="6"/>
      <c r="W68" s="40" t="e">
        <f t="shared" si="2"/>
        <v>#DIV/0!</v>
      </c>
      <c r="X68" s="40" t="e">
        <f t="shared" si="2"/>
        <v>#DIV/0!</v>
      </c>
    </row>
    <row r="69" spans="1:24" ht="21" customHeight="1">
      <c r="A69" s="17"/>
      <c r="B69" s="18" t="s">
        <v>32</v>
      </c>
      <c r="C69" s="19"/>
      <c r="D69" s="19">
        <f>D61+D62+D64+D65</f>
        <v>0</v>
      </c>
      <c r="E69" s="19">
        <f t="shared" ref="E69:S69" si="25">E61+E62+E64+E65</f>
        <v>5359.6</v>
      </c>
      <c r="F69" s="19">
        <f t="shared" si="25"/>
        <v>10507.8</v>
      </c>
      <c r="G69" s="19">
        <f t="shared" si="25"/>
        <v>11</v>
      </c>
      <c r="H69" s="19">
        <f>H61+H62+H64+H65</f>
        <v>0</v>
      </c>
      <c r="I69" s="19">
        <f t="shared" ref="I69:K69" si="26">I61+I62+I64+I65</f>
        <v>5359.6</v>
      </c>
      <c r="J69" s="19">
        <f t="shared" si="26"/>
        <v>10507.8</v>
      </c>
      <c r="K69" s="19">
        <f t="shared" si="26"/>
        <v>11</v>
      </c>
      <c r="L69" s="19">
        <f t="shared" si="25"/>
        <v>0</v>
      </c>
      <c r="M69" s="19">
        <f t="shared" si="25"/>
        <v>4492.7</v>
      </c>
      <c r="N69" s="19">
        <f t="shared" si="25"/>
        <v>6226.1</v>
      </c>
      <c r="O69" s="19">
        <f t="shared" si="25"/>
        <v>3</v>
      </c>
      <c r="P69" s="19">
        <f t="shared" si="25"/>
        <v>0</v>
      </c>
      <c r="Q69" s="19">
        <f t="shared" si="25"/>
        <v>1041.5</v>
      </c>
      <c r="R69" s="19">
        <f t="shared" si="25"/>
        <v>1973.3</v>
      </c>
      <c r="S69" s="19">
        <f t="shared" si="25"/>
        <v>3</v>
      </c>
      <c r="T69" s="19"/>
      <c r="W69" s="40">
        <f t="shared" si="2"/>
        <v>83.825285469064852</v>
      </c>
      <c r="X69" s="40">
        <f t="shared" si="2"/>
        <v>59.252174575077568</v>
      </c>
    </row>
    <row r="70" spans="1:24" s="38" customFormat="1" ht="21" customHeight="1">
      <c r="A70" s="31"/>
      <c r="B70" s="34" t="s">
        <v>36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W70" s="40" t="e">
        <f t="shared" si="2"/>
        <v>#DIV/0!</v>
      </c>
      <c r="X70" s="40" t="e">
        <f t="shared" si="2"/>
        <v>#DIV/0!</v>
      </c>
    </row>
    <row r="71" spans="1:24" ht="31.5" customHeight="1">
      <c r="A71" s="10" t="s">
        <v>29</v>
      </c>
      <c r="B71" s="11" t="s">
        <v>17</v>
      </c>
      <c r="C71" s="25" t="s">
        <v>62</v>
      </c>
      <c r="D71" s="6"/>
      <c r="E71" s="6"/>
      <c r="F71" s="6">
        <v>8482.2000000000007</v>
      </c>
      <c r="G71" s="6"/>
      <c r="H71" s="6"/>
      <c r="I71" s="6"/>
      <c r="J71" s="6">
        <v>8482.2000000000007</v>
      </c>
      <c r="K71" s="6"/>
      <c r="L71" s="6"/>
      <c r="M71" s="35"/>
      <c r="N71" s="35">
        <v>4187.3999999999996</v>
      </c>
      <c r="O71" s="35"/>
      <c r="P71" s="35"/>
      <c r="Q71" s="35"/>
      <c r="R71" s="35">
        <f>N71</f>
        <v>4187.3999999999996</v>
      </c>
      <c r="S71" s="35"/>
      <c r="T71" s="6"/>
      <c r="W71" s="40" t="e">
        <f t="shared" si="2"/>
        <v>#DIV/0!</v>
      </c>
      <c r="X71" s="40">
        <f t="shared" si="2"/>
        <v>49.366909528188437</v>
      </c>
    </row>
    <row r="72" spans="1:24" ht="46.5" customHeight="1">
      <c r="A72" s="10" t="s">
        <v>30</v>
      </c>
      <c r="B72" s="11" t="s">
        <v>117</v>
      </c>
      <c r="C72" s="25" t="s">
        <v>62</v>
      </c>
      <c r="D72" s="6"/>
      <c r="E72" s="6"/>
      <c r="F72" s="6">
        <v>29034.1</v>
      </c>
      <c r="G72" s="6"/>
      <c r="H72" s="6"/>
      <c r="I72" s="6"/>
      <c r="J72" s="6">
        <v>29034.1</v>
      </c>
      <c r="K72" s="6"/>
      <c r="L72" s="6"/>
      <c r="M72" s="35"/>
      <c r="N72" s="35">
        <v>13412.6</v>
      </c>
      <c r="O72" s="35"/>
      <c r="P72" s="35"/>
      <c r="Q72" s="35"/>
      <c r="R72" s="63">
        <f>3284.9+9752.5</f>
        <v>13037.4</v>
      </c>
      <c r="S72" s="35"/>
      <c r="T72" s="6"/>
      <c r="W72" s="40" t="e">
        <f t="shared" si="2"/>
        <v>#DIV/0!</v>
      </c>
      <c r="X72" s="40">
        <f t="shared" si="2"/>
        <v>46.196024674434547</v>
      </c>
    </row>
    <row r="73" spans="1:24" ht="67.5" customHeight="1">
      <c r="A73" s="10" t="s">
        <v>145</v>
      </c>
      <c r="B73" s="11" t="s">
        <v>51</v>
      </c>
      <c r="C73" s="25" t="s">
        <v>62</v>
      </c>
      <c r="D73" s="6"/>
      <c r="E73" s="6">
        <v>7969</v>
      </c>
      <c r="F73" s="6"/>
      <c r="G73" s="6"/>
      <c r="H73" s="6"/>
      <c r="I73" s="6">
        <v>7969</v>
      </c>
      <c r="J73" s="6"/>
      <c r="K73" s="6"/>
      <c r="L73" s="6"/>
      <c r="M73" s="35">
        <v>3477</v>
      </c>
      <c r="N73" s="35"/>
      <c r="O73" s="35"/>
      <c r="P73" s="35"/>
      <c r="Q73" s="35">
        <f>M73</f>
        <v>3477</v>
      </c>
      <c r="R73" s="35"/>
      <c r="S73" s="35"/>
      <c r="T73" s="6"/>
      <c r="W73" s="40">
        <f t="shared" si="2"/>
        <v>43.631572342828463</v>
      </c>
      <c r="X73" s="53" t="e">
        <f t="shared" si="2"/>
        <v>#DIV/0!</v>
      </c>
    </row>
    <row r="74" spans="1:24" ht="40.5" customHeight="1">
      <c r="A74" s="16" t="s">
        <v>31</v>
      </c>
      <c r="B74" s="14" t="s">
        <v>80</v>
      </c>
      <c r="C74" s="15"/>
      <c r="D74" s="15">
        <f t="shared" ref="D74:S74" si="27">SUM(D75:D76)</f>
        <v>0</v>
      </c>
      <c r="E74" s="15">
        <f t="shared" si="27"/>
        <v>0</v>
      </c>
      <c r="F74" s="15">
        <f t="shared" si="27"/>
        <v>703.1</v>
      </c>
      <c r="G74" s="15">
        <f t="shared" si="27"/>
        <v>3.8</v>
      </c>
      <c r="H74" s="15">
        <f t="shared" ref="H74:K74" si="28">SUM(H75:H76)</f>
        <v>0</v>
      </c>
      <c r="I74" s="15">
        <f t="shared" si="28"/>
        <v>0</v>
      </c>
      <c r="J74" s="15">
        <f t="shared" si="28"/>
        <v>703.1</v>
      </c>
      <c r="K74" s="15">
        <f t="shared" si="28"/>
        <v>3.8</v>
      </c>
      <c r="L74" s="15">
        <f t="shared" si="27"/>
        <v>0</v>
      </c>
      <c r="M74" s="15">
        <f t="shared" si="27"/>
        <v>0</v>
      </c>
      <c r="N74" s="15">
        <f t="shared" si="27"/>
        <v>351.6</v>
      </c>
      <c r="O74" s="15">
        <f t="shared" si="27"/>
        <v>3</v>
      </c>
      <c r="P74" s="15">
        <f t="shared" si="27"/>
        <v>0</v>
      </c>
      <c r="Q74" s="15">
        <f t="shared" si="27"/>
        <v>0</v>
      </c>
      <c r="R74" s="15">
        <f t="shared" si="27"/>
        <v>190.9</v>
      </c>
      <c r="S74" s="15">
        <f t="shared" si="27"/>
        <v>3</v>
      </c>
      <c r="T74" s="15"/>
      <c r="W74" s="40" t="e">
        <f t="shared" si="2"/>
        <v>#DIV/0!</v>
      </c>
      <c r="X74" s="40">
        <f t="shared" si="2"/>
        <v>50.007111363959609</v>
      </c>
    </row>
    <row r="75" spans="1:24" ht="45.75" customHeight="1">
      <c r="A75" s="10" t="s">
        <v>146</v>
      </c>
      <c r="B75" s="11" t="s">
        <v>55</v>
      </c>
      <c r="C75" s="25" t="s">
        <v>62</v>
      </c>
      <c r="D75" s="6"/>
      <c r="E75" s="6"/>
      <c r="F75" s="6">
        <v>703.1</v>
      </c>
      <c r="G75" s="6"/>
      <c r="H75" s="6"/>
      <c r="I75" s="6"/>
      <c r="J75" s="6">
        <v>703.1</v>
      </c>
      <c r="K75" s="6"/>
      <c r="L75" s="6"/>
      <c r="M75" s="35"/>
      <c r="N75" s="35">
        <v>351.6</v>
      </c>
      <c r="O75" s="35"/>
      <c r="P75" s="35"/>
      <c r="Q75" s="35"/>
      <c r="R75" s="35">
        <v>190.9</v>
      </c>
      <c r="S75" s="6"/>
      <c r="T75" s="6"/>
      <c r="W75" s="40" t="e">
        <f t="shared" ref="W75:X95" si="29">M75/E75*100</f>
        <v>#DIV/0!</v>
      </c>
      <c r="X75" s="40">
        <f t="shared" si="29"/>
        <v>50.007111363959609</v>
      </c>
    </row>
    <row r="76" spans="1:24" ht="45.75" customHeight="1">
      <c r="A76" s="10" t="s">
        <v>147</v>
      </c>
      <c r="B76" s="11" t="s">
        <v>67</v>
      </c>
      <c r="C76" s="25" t="s">
        <v>62</v>
      </c>
      <c r="D76" s="6"/>
      <c r="E76" s="6"/>
      <c r="F76" s="6"/>
      <c r="G76" s="6">
        <v>3.8</v>
      </c>
      <c r="H76" s="6"/>
      <c r="I76" s="6"/>
      <c r="J76" s="6"/>
      <c r="K76" s="6">
        <v>3.8</v>
      </c>
      <c r="L76" s="6"/>
      <c r="M76" s="35"/>
      <c r="N76" s="35"/>
      <c r="O76" s="35">
        <v>3</v>
      </c>
      <c r="P76" s="35"/>
      <c r="Q76" s="35"/>
      <c r="R76" s="35"/>
      <c r="S76" s="6">
        <f>O76</f>
        <v>3</v>
      </c>
      <c r="T76" s="6"/>
      <c r="W76" s="40" t="e">
        <f t="shared" si="29"/>
        <v>#DIV/0!</v>
      </c>
      <c r="X76" s="40" t="e">
        <f t="shared" si="29"/>
        <v>#DIV/0!</v>
      </c>
    </row>
    <row r="77" spans="1:24" ht="21" customHeight="1">
      <c r="A77" s="17"/>
      <c r="B77" s="18" t="s">
        <v>32</v>
      </c>
      <c r="C77" s="19"/>
      <c r="D77" s="19">
        <f>D71+D72+D73+D74</f>
        <v>0</v>
      </c>
      <c r="E77" s="19">
        <f t="shared" ref="E77:S77" si="30">E71+E72+E73+E74</f>
        <v>7969</v>
      </c>
      <c r="F77" s="19">
        <f t="shared" si="30"/>
        <v>38219.4</v>
      </c>
      <c r="G77" s="19">
        <f t="shared" si="30"/>
        <v>3.8</v>
      </c>
      <c r="H77" s="19">
        <f>H71+H72+H73+H74</f>
        <v>0</v>
      </c>
      <c r="I77" s="19">
        <f t="shared" ref="I77:K77" si="31">I71+I72+I73+I74</f>
        <v>7969</v>
      </c>
      <c r="J77" s="19">
        <f t="shared" si="31"/>
        <v>38219.4</v>
      </c>
      <c r="K77" s="19">
        <f t="shared" si="31"/>
        <v>3.8</v>
      </c>
      <c r="L77" s="19">
        <f t="shared" si="30"/>
        <v>0</v>
      </c>
      <c r="M77" s="19">
        <f t="shared" si="30"/>
        <v>3477</v>
      </c>
      <c r="N77" s="19">
        <f t="shared" si="30"/>
        <v>17951.599999999999</v>
      </c>
      <c r="O77" s="19">
        <f t="shared" si="30"/>
        <v>3</v>
      </c>
      <c r="P77" s="19">
        <f t="shared" si="30"/>
        <v>0</v>
      </c>
      <c r="Q77" s="19">
        <f t="shared" si="30"/>
        <v>3477</v>
      </c>
      <c r="R77" s="19">
        <f t="shared" si="30"/>
        <v>17415.7</v>
      </c>
      <c r="S77" s="19">
        <f t="shared" si="30"/>
        <v>3</v>
      </c>
      <c r="T77" s="19"/>
      <c r="W77" s="40">
        <f t="shared" si="29"/>
        <v>43.631572342828463</v>
      </c>
      <c r="X77" s="40">
        <f t="shared" si="29"/>
        <v>46.969863472477321</v>
      </c>
    </row>
    <row r="78" spans="1:24" s="38" customFormat="1" ht="75">
      <c r="A78" s="31"/>
      <c r="B78" s="30" t="s">
        <v>133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5"/>
      <c r="W78" s="40" t="e">
        <f t="shared" si="29"/>
        <v>#DIV/0!</v>
      </c>
      <c r="X78" s="40" t="e">
        <f t="shared" si="29"/>
        <v>#DIV/0!</v>
      </c>
    </row>
    <row r="79" spans="1:24" s="38" customFormat="1" ht="42.75" customHeight="1">
      <c r="A79" s="16" t="s">
        <v>134</v>
      </c>
      <c r="B79" s="14" t="s">
        <v>135</v>
      </c>
      <c r="C79" s="15"/>
      <c r="D79" s="15">
        <f>D80</f>
        <v>0</v>
      </c>
      <c r="E79" s="15">
        <f t="shared" ref="E79:S79" si="32">E80</f>
        <v>0</v>
      </c>
      <c r="F79" s="15">
        <f t="shared" si="32"/>
        <v>0</v>
      </c>
      <c r="G79" s="15">
        <f t="shared" si="32"/>
        <v>0</v>
      </c>
      <c r="H79" s="15">
        <f>H80</f>
        <v>0</v>
      </c>
      <c r="I79" s="15">
        <f t="shared" si="32"/>
        <v>0</v>
      </c>
      <c r="J79" s="15">
        <f t="shared" si="32"/>
        <v>0</v>
      </c>
      <c r="K79" s="15">
        <f t="shared" si="32"/>
        <v>0</v>
      </c>
      <c r="L79" s="15">
        <f t="shared" si="32"/>
        <v>0</v>
      </c>
      <c r="M79" s="15">
        <f t="shared" si="32"/>
        <v>0</v>
      </c>
      <c r="N79" s="15">
        <f t="shared" si="32"/>
        <v>0</v>
      </c>
      <c r="O79" s="15">
        <f t="shared" si="32"/>
        <v>0</v>
      </c>
      <c r="P79" s="15">
        <f t="shared" si="32"/>
        <v>0</v>
      </c>
      <c r="Q79" s="15">
        <f t="shared" si="32"/>
        <v>0</v>
      </c>
      <c r="R79" s="15">
        <f t="shared" si="32"/>
        <v>0</v>
      </c>
      <c r="S79" s="15">
        <f t="shared" si="32"/>
        <v>0</v>
      </c>
      <c r="T79" s="15"/>
      <c r="W79" s="40" t="e">
        <f t="shared" si="29"/>
        <v>#DIV/0!</v>
      </c>
      <c r="X79" s="40" t="e">
        <f t="shared" si="29"/>
        <v>#DIV/0!</v>
      </c>
    </row>
    <row r="80" spans="1:24" s="50" customFormat="1" ht="47.25" customHeight="1">
      <c r="A80" s="46" t="s">
        <v>148</v>
      </c>
      <c r="B80" s="49" t="s">
        <v>136</v>
      </c>
      <c r="C80" s="25" t="s">
        <v>62</v>
      </c>
      <c r="D80" s="64"/>
      <c r="E80" s="64"/>
      <c r="F80" s="64">
        <v>0</v>
      </c>
      <c r="G80" s="64"/>
      <c r="H80" s="64"/>
      <c r="I80" s="64"/>
      <c r="J80" s="64">
        <v>0</v>
      </c>
      <c r="K80" s="64"/>
      <c r="L80" s="64"/>
      <c r="M80" s="64"/>
      <c r="N80" s="64"/>
      <c r="O80" s="64"/>
      <c r="P80" s="64"/>
      <c r="Q80" s="64"/>
      <c r="R80" s="64"/>
      <c r="S80" s="64"/>
      <c r="T80" s="64"/>
      <c r="W80" s="40" t="e">
        <f t="shared" si="29"/>
        <v>#DIV/0!</v>
      </c>
      <c r="X80" s="40" t="e">
        <f t="shared" si="29"/>
        <v>#DIV/0!</v>
      </c>
    </row>
    <row r="81" spans="1:24" s="50" customFormat="1" ht="21" customHeight="1">
      <c r="A81" s="51"/>
      <c r="B81" s="18" t="s">
        <v>32</v>
      </c>
      <c r="C81" s="52"/>
      <c r="D81" s="52">
        <f>D79</f>
        <v>0</v>
      </c>
      <c r="E81" s="52">
        <f t="shared" ref="E81:S81" si="33">E79</f>
        <v>0</v>
      </c>
      <c r="F81" s="52">
        <f t="shared" si="33"/>
        <v>0</v>
      </c>
      <c r="G81" s="52">
        <f t="shared" si="33"/>
        <v>0</v>
      </c>
      <c r="H81" s="52">
        <f>H79</f>
        <v>0</v>
      </c>
      <c r="I81" s="52">
        <f t="shared" ref="I81:K81" si="34">I79</f>
        <v>0</v>
      </c>
      <c r="J81" s="52">
        <f t="shared" si="34"/>
        <v>0</v>
      </c>
      <c r="K81" s="52">
        <f t="shared" si="34"/>
        <v>0</v>
      </c>
      <c r="L81" s="52">
        <f t="shared" si="33"/>
        <v>0</v>
      </c>
      <c r="M81" s="52">
        <f t="shared" si="33"/>
        <v>0</v>
      </c>
      <c r="N81" s="52">
        <f t="shared" si="33"/>
        <v>0</v>
      </c>
      <c r="O81" s="52">
        <f t="shared" si="33"/>
        <v>0</v>
      </c>
      <c r="P81" s="52">
        <f t="shared" si="33"/>
        <v>0</v>
      </c>
      <c r="Q81" s="52">
        <f t="shared" si="33"/>
        <v>0</v>
      </c>
      <c r="R81" s="52">
        <f t="shared" si="33"/>
        <v>0</v>
      </c>
      <c r="S81" s="52">
        <f t="shared" si="33"/>
        <v>0</v>
      </c>
      <c r="T81" s="52"/>
      <c r="W81" s="40" t="e">
        <f t="shared" si="29"/>
        <v>#DIV/0!</v>
      </c>
      <c r="X81" s="40" t="e">
        <f t="shared" si="29"/>
        <v>#DIV/0!</v>
      </c>
    </row>
    <row r="82" spans="1:24" s="38" customFormat="1" ht="15">
      <c r="A82" s="31"/>
      <c r="B82" s="36" t="s">
        <v>68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W82" s="40" t="e">
        <f t="shared" si="29"/>
        <v>#DIV/0!</v>
      </c>
      <c r="X82" s="40" t="e">
        <f t="shared" si="29"/>
        <v>#DIV/0!</v>
      </c>
    </row>
    <row r="83" spans="1:24" s="38" customFormat="1" ht="27.2" customHeight="1">
      <c r="A83" s="16" t="s">
        <v>69</v>
      </c>
      <c r="B83" s="14" t="s">
        <v>70</v>
      </c>
      <c r="C83" s="15"/>
      <c r="D83" s="15">
        <f>SUM(D84:D86)</f>
        <v>0</v>
      </c>
      <c r="E83" s="15">
        <f t="shared" ref="E83:S83" si="35">SUM(E84:E86)</f>
        <v>0</v>
      </c>
      <c r="F83" s="15">
        <f t="shared" si="35"/>
        <v>0</v>
      </c>
      <c r="G83" s="15">
        <f t="shared" si="35"/>
        <v>0</v>
      </c>
      <c r="H83" s="15">
        <f>SUM(H84:H86)</f>
        <v>0</v>
      </c>
      <c r="I83" s="15">
        <f t="shared" ref="I83:K83" si="36">SUM(I84:I86)</f>
        <v>0</v>
      </c>
      <c r="J83" s="15">
        <f t="shared" si="36"/>
        <v>0</v>
      </c>
      <c r="K83" s="15">
        <f t="shared" si="36"/>
        <v>0</v>
      </c>
      <c r="L83" s="15">
        <f t="shared" si="35"/>
        <v>0</v>
      </c>
      <c r="M83" s="15">
        <f t="shared" si="35"/>
        <v>0</v>
      </c>
      <c r="N83" s="15">
        <f t="shared" si="35"/>
        <v>0</v>
      </c>
      <c r="O83" s="15">
        <f t="shared" si="35"/>
        <v>0</v>
      </c>
      <c r="P83" s="15">
        <f t="shared" si="35"/>
        <v>0</v>
      </c>
      <c r="Q83" s="15">
        <f t="shared" si="35"/>
        <v>0</v>
      </c>
      <c r="R83" s="15">
        <f t="shared" si="35"/>
        <v>0</v>
      </c>
      <c r="S83" s="15">
        <f t="shared" si="35"/>
        <v>0</v>
      </c>
      <c r="T83" s="15"/>
      <c r="W83" s="40" t="e">
        <f t="shared" si="29"/>
        <v>#DIV/0!</v>
      </c>
      <c r="X83" s="40" t="e">
        <f t="shared" si="29"/>
        <v>#DIV/0!</v>
      </c>
    </row>
    <row r="84" spans="1:24" s="38" customFormat="1" ht="126.75" customHeight="1">
      <c r="A84" s="31" t="s">
        <v>71</v>
      </c>
      <c r="B84" s="13" t="s">
        <v>83</v>
      </c>
      <c r="C84" s="25" t="s">
        <v>62</v>
      </c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64"/>
      <c r="Q84" s="64"/>
      <c r="R84" s="64"/>
      <c r="S84" s="35"/>
      <c r="T84" s="6"/>
      <c r="W84" s="40" t="e">
        <f t="shared" si="29"/>
        <v>#DIV/0!</v>
      </c>
      <c r="X84" s="40" t="e">
        <f t="shared" si="29"/>
        <v>#DIV/0!</v>
      </c>
    </row>
    <row r="85" spans="1:24" s="38" customFormat="1" ht="147.75" customHeight="1">
      <c r="A85" s="31" t="s">
        <v>73</v>
      </c>
      <c r="B85" s="13" t="s">
        <v>84</v>
      </c>
      <c r="C85" s="25" t="s">
        <v>62</v>
      </c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64"/>
      <c r="Q85" s="64"/>
      <c r="R85" s="64"/>
      <c r="S85" s="35"/>
      <c r="T85" s="6"/>
      <c r="W85" s="40" t="e">
        <f t="shared" si="29"/>
        <v>#DIV/0!</v>
      </c>
      <c r="X85" s="40" t="e">
        <f t="shared" si="29"/>
        <v>#DIV/0!</v>
      </c>
    </row>
    <row r="86" spans="1:24" s="38" customFormat="1" ht="147.75" customHeight="1">
      <c r="A86" s="31" t="s">
        <v>118</v>
      </c>
      <c r="B86" s="13" t="s">
        <v>84</v>
      </c>
      <c r="C86" s="25" t="s">
        <v>62</v>
      </c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6"/>
      <c r="W86" s="40" t="e">
        <f t="shared" si="29"/>
        <v>#DIV/0!</v>
      </c>
      <c r="X86" s="40" t="e">
        <f t="shared" si="29"/>
        <v>#DIV/0!</v>
      </c>
    </row>
    <row r="87" spans="1:24" s="38" customFormat="1" ht="32.25" customHeight="1">
      <c r="A87" s="16" t="s">
        <v>86</v>
      </c>
      <c r="B87" s="14" t="s">
        <v>137</v>
      </c>
      <c r="C87" s="29"/>
      <c r="D87" s="15">
        <f>D88+D89</f>
        <v>1967.5</v>
      </c>
      <c r="E87" s="15">
        <f t="shared" ref="E87:S87" si="37">E88+E89</f>
        <v>82</v>
      </c>
      <c r="F87" s="15">
        <f t="shared" si="37"/>
        <v>516.09999999999991</v>
      </c>
      <c r="G87" s="15">
        <f t="shared" si="37"/>
        <v>0</v>
      </c>
      <c r="H87" s="15">
        <f>H88+H89</f>
        <v>1967.5</v>
      </c>
      <c r="I87" s="15">
        <f t="shared" ref="I87:K87" si="38">I88+I89</f>
        <v>82</v>
      </c>
      <c r="J87" s="15">
        <f t="shared" si="38"/>
        <v>516.09999999999991</v>
      </c>
      <c r="K87" s="15">
        <f t="shared" si="38"/>
        <v>0</v>
      </c>
      <c r="L87" s="15">
        <f t="shared" si="37"/>
        <v>0</v>
      </c>
      <c r="M87" s="15">
        <f t="shared" si="37"/>
        <v>0</v>
      </c>
      <c r="N87" s="15">
        <f t="shared" si="37"/>
        <v>0</v>
      </c>
      <c r="O87" s="15">
        <f t="shared" si="37"/>
        <v>0</v>
      </c>
      <c r="P87" s="15">
        <f t="shared" si="37"/>
        <v>0</v>
      </c>
      <c r="Q87" s="15">
        <f t="shared" si="37"/>
        <v>0</v>
      </c>
      <c r="R87" s="15">
        <f t="shared" si="37"/>
        <v>0</v>
      </c>
      <c r="S87" s="15">
        <f t="shared" si="37"/>
        <v>0</v>
      </c>
      <c r="T87" s="15"/>
      <c r="W87" s="40">
        <f t="shared" si="29"/>
        <v>0</v>
      </c>
      <c r="X87" s="40">
        <f t="shared" si="29"/>
        <v>0</v>
      </c>
    </row>
    <row r="88" spans="1:24" s="38" customFormat="1" ht="128.25" customHeight="1">
      <c r="A88" s="31" t="s">
        <v>87</v>
      </c>
      <c r="B88" s="13" t="s">
        <v>138</v>
      </c>
      <c r="C88" s="25" t="s">
        <v>62</v>
      </c>
      <c r="D88" s="35">
        <v>1967.5</v>
      </c>
      <c r="E88" s="35">
        <v>82</v>
      </c>
      <c r="F88" s="35">
        <v>202.7</v>
      </c>
      <c r="G88" s="35"/>
      <c r="H88" s="35">
        <v>1967.5</v>
      </c>
      <c r="I88" s="35">
        <v>82</v>
      </c>
      <c r="J88" s="35">
        <v>202.7</v>
      </c>
      <c r="K88" s="35"/>
      <c r="L88" s="35"/>
      <c r="M88" s="35"/>
      <c r="N88" s="35"/>
      <c r="O88" s="35"/>
      <c r="P88" s="35"/>
      <c r="Q88" s="35"/>
      <c r="R88" s="35"/>
      <c r="S88" s="35"/>
      <c r="T88" s="6"/>
      <c r="W88" s="40">
        <f t="shared" si="29"/>
        <v>0</v>
      </c>
      <c r="X88" s="40">
        <f t="shared" si="29"/>
        <v>0</v>
      </c>
    </row>
    <row r="89" spans="1:24" s="38" customFormat="1" ht="128.25" customHeight="1">
      <c r="A89" s="31" t="s">
        <v>119</v>
      </c>
      <c r="B89" s="13" t="s">
        <v>138</v>
      </c>
      <c r="C89" s="25" t="s">
        <v>62</v>
      </c>
      <c r="D89" s="35"/>
      <c r="E89" s="35"/>
      <c r="F89" s="35">
        <v>313.39999999999998</v>
      </c>
      <c r="G89" s="35"/>
      <c r="H89" s="35"/>
      <c r="I89" s="35"/>
      <c r="J89" s="35">
        <v>313.39999999999998</v>
      </c>
      <c r="K89" s="35"/>
      <c r="L89" s="35"/>
      <c r="M89" s="35"/>
      <c r="N89" s="35"/>
      <c r="O89" s="35"/>
      <c r="P89" s="35"/>
      <c r="Q89" s="35"/>
      <c r="R89" s="35"/>
      <c r="S89" s="35"/>
      <c r="T89" s="6"/>
      <c r="W89" s="40" t="e">
        <f t="shared" si="29"/>
        <v>#DIV/0!</v>
      </c>
      <c r="X89" s="40">
        <f t="shared" si="29"/>
        <v>0</v>
      </c>
    </row>
    <row r="90" spans="1:24" s="38" customFormat="1" ht="39.75" customHeight="1">
      <c r="A90" s="16" t="s">
        <v>149</v>
      </c>
      <c r="B90" s="14" t="s">
        <v>85</v>
      </c>
      <c r="C90" s="29"/>
      <c r="D90" s="15">
        <f>D91+D92+D93</f>
        <v>0</v>
      </c>
      <c r="E90" s="15">
        <f t="shared" ref="E90:S90" si="39">E91+E92+E93</f>
        <v>1947.5</v>
      </c>
      <c r="F90" s="15">
        <f t="shared" si="39"/>
        <v>452.5</v>
      </c>
      <c r="G90" s="15">
        <f t="shared" si="39"/>
        <v>0</v>
      </c>
      <c r="H90" s="15">
        <f>H91+H92+H93</f>
        <v>0</v>
      </c>
      <c r="I90" s="15">
        <f t="shared" ref="I90:K90" si="40">I91+I92+I93</f>
        <v>1947.5</v>
      </c>
      <c r="J90" s="15">
        <f t="shared" si="40"/>
        <v>452.5</v>
      </c>
      <c r="K90" s="15">
        <f t="shared" si="40"/>
        <v>0</v>
      </c>
      <c r="L90" s="15">
        <f t="shared" si="39"/>
        <v>0</v>
      </c>
      <c r="M90" s="15">
        <f t="shared" si="39"/>
        <v>0</v>
      </c>
      <c r="N90" s="15">
        <f t="shared" si="39"/>
        <v>0</v>
      </c>
      <c r="O90" s="15">
        <f t="shared" si="39"/>
        <v>0</v>
      </c>
      <c r="P90" s="15">
        <f t="shared" si="39"/>
        <v>0</v>
      </c>
      <c r="Q90" s="15">
        <f t="shared" si="39"/>
        <v>0</v>
      </c>
      <c r="R90" s="15">
        <f t="shared" si="39"/>
        <v>0</v>
      </c>
      <c r="S90" s="15">
        <f t="shared" si="39"/>
        <v>0</v>
      </c>
      <c r="T90" s="15"/>
      <c r="W90" s="40">
        <f t="shared" si="29"/>
        <v>0</v>
      </c>
      <c r="X90" s="40">
        <f t="shared" si="29"/>
        <v>0</v>
      </c>
    </row>
    <row r="91" spans="1:24" s="38" customFormat="1" ht="121.5" customHeight="1">
      <c r="A91" s="31" t="s">
        <v>87</v>
      </c>
      <c r="B91" s="13" t="s">
        <v>88</v>
      </c>
      <c r="C91" s="25" t="s">
        <v>62</v>
      </c>
      <c r="D91" s="35"/>
      <c r="E91" s="35">
        <v>1947.5</v>
      </c>
      <c r="F91" s="35">
        <v>102.5</v>
      </c>
      <c r="G91" s="35"/>
      <c r="H91" s="35"/>
      <c r="I91" s="35">
        <v>1947.5</v>
      </c>
      <c r="J91" s="35">
        <v>102.5</v>
      </c>
      <c r="K91" s="35"/>
      <c r="L91" s="35"/>
      <c r="M91" s="35"/>
      <c r="N91" s="35"/>
      <c r="O91" s="35"/>
      <c r="P91" s="35"/>
      <c r="Q91" s="64"/>
      <c r="R91" s="64"/>
      <c r="S91" s="35"/>
      <c r="T91" s="6"/>
      <c r="W91" s="40">
        <f t="shared" si="29"/>
        <v>0</v>
      </c>
      <c r="X91" s="40">
        <f t="shared" si="29"/>
        <v>0</v>
      </c>
    </row>
    <row r="92" spans="1:24" s="38" customFormat="1" ht="121.5" customHeight="1">
      <c r="A92" s="31" t="s">
        <v>150</v>
      </c>
      <c r="B92" s="13" t="s">
        <v>88</v>
      </c>
      <c r="C92" s="25" t="s">
        <v>62</v>
      </c>
      <c r="D92" s="35"/>
      <c r="E92" s="35"/>
      <c r="F92" s="35">
        <v>350</v>
      </c>
      <c r="G92" s="35"/>
      <c r="H92" s="35"/>
      <c r="I92" s="35"/>
      <c r="J92" s="35">
        <v>350</v>
      </c>
      <c r="K92" s="35"/>
      <c r="L92" s="35"/>
      <c r="M92" s="35"/>
      <c r="N92" s="35"/>
      <c r="O92" s="35"/>
      <c r="P92" s="35"/>
      <c r="Q92" s="35"/>
      <c r="R92" s="35"/>
      <c r="S92" s="35"/>
      <c r="T92" s="6"/>
      <c r="W92" s="40" t="e">
        <f t="shared" si="29"/>
        <v>#DIV/0!</v>
      </c>
      <c r="X92" s="40">
        <f t="shared" si="29"/>
        <v>0</v>
      </c>
    </row>
    <row r="93" spans="1:24" s="38" customFormat="1" ht="69.95" customHeight="1">
      <c r="A93" s="31" t="s">
        <v>151</v>
      </c>
      <c r="B93" s="13" t="s">
        <v>139</v>
      </c>
      <c r="C93" s="25" t="s">
        <v>62</v>
      </c>
      <c r="D93" s="35"/>
      <c r="E93" s="35"/>
      <c r="F93" s="35">
        <v>0</v>
      </c>
      <c r="G93" s="35"/>
      <c r="H93" s="35"/>
      <c r="I93" s="35"/>
      <c r="J93" s="35">
        <v>0</v>
      </c>
      <c r="K93" s="35"/>
      <c r="L93" s="35"/>
      <c r="M93" s="35"/>
      <c r="N93" s="35"/>
      <c r="O93" s="35"/>
      <c r="P93" s="35"/>
      <c r="Q93" s="35"/>
      <c r="R93" s="35"/>
      <c r="S93" s="35"/>
      <c r="T93" s="6"/>
      <c r="W93" s="40" t="e">
        <f t="shared" si="29"/>
        <v>#DIV/0!</v>
      </c>
      <c r="X93" s="40" t="e">
        <f t="shared" si="29"/>
        <v>#DIV/0!</v>
      </c>
    </row>
    <row r="94" spans="1:24" ht="21" customHeight="1">
      <c r="A94" s="17"/>
      <c r="B94" s="18" t="s">
        <v>32</v>
      </c>
      <c r="C94" s="19"/>
      <c r="D94" s="19">
        <f>D83+D90+D87</f>
        <v>1967.5</v>
      </c>
      <c r="E94" s="19">
        <f t="shared" ref="E94:S94" si="41">E83+E90+E87</f>
        <v>2029.5</v>
      </c>
      <c r="F94" s="19">
        <f t="shared" si="41"/>
        <v>968.59999999999991</v>
      </c>
      <c r="G94" s="19">
        <f t="shared" si="41"/>
        <v>0</v>
      </c>
      <c r="H94" s="19">
        <f>H83+H90+H87</f>
        <v>1967.5</v>
      </c>
      <c r="I94" s="19">
        <f t="shared" ref="I94:K94" si="42">I83+I90+I87</f>
        <v>2029.5</v>
      </c>
      <c r="J94" s="19">
        <f t="shared" si="42"/>
        <v>968.59999999999991</v>
      </c>
      <c r="K94" s="19">
        <f t="shared" si="42"/>
        <v>0</v>
      </c>
      <c r="L94" s="19">
        <f t="shared" si="41"/>
        <v>0</v>
      </c>
      <c r="M94" s="19">
        <f t="shared" si="41"/>
        <v>0</v>
      </c>
      <c r="N94" s="19">
        <f t="shared" si="41"/>
        <v>0</v>
      </c>
      <c r="O94" s="19">
        <f t="shared" si="41"/>
        <v>0</v>
      </c>
      <c r="P94" s="19">
        <f t="shared" si="41"/>
        <v>0</v>
      </c>
      <c r="Q94" s="19">
        <f t="shared" si="41"/>
        <v>0</v>
      </c>
      <c r="R94" s="19">
        <f t="shared" si="41"/>
        <v>0</v>
      </c>
      <c r="S94" s="19">
        <f t="shared" si="41"/>
        <v>0</v>
      </c>
      <c r="T94" s="19"/>
      <c r="W94" s="40">
        <f t="shared" si="29"/>
        <v>0</v>
      </c>
      <c r="X94" s="40">
        <f t="shared" si="29"/>
        <v>0</v>
      </c>
    </row>
    <row r="95" spans="1:24" s="38" customFormat="1" ht="21" customHeight="1">
      <c r="A95" s="31"/>
      <c r="B95" s="13" t="s">
        <v>33</v>
      </c>
      <c r="C95" s="35"/>
      <c r="D95" s="63">
        <f t="shared" ref="D95:S95" si="43">D23+D46+D59+D69+D77+D81+D94</f>
        <v>91182.1</v>
      </c>
      <c r="E95" s="63">
        <f t="shared" si="43"/>
        <v>1002808.2</v>
      </c>
      <c r="F95" s="63">
        <f t="shared" si="43"/>
        <v>422313.1</v>
      </c>
      <c r="G95" s="63">
        <f t="shared" si="43"/>
        <v>21</v>
      </c>
      <c r="H95" s="63">
        <f t="shared" si="43"/>
        <v>91182.1</v>
      </c>
      <c r="I95" s="63">
        <f t="shared" si="43"/>
        <v>1002808.2</v>
      </c>
      <c r="J95" s="63">
        <f t="shared" si="43"/>
        <v>422313.1</v>
      </c>
      <c r="K95" s="63">
        <f t="shared" si="43"/>
        <v>21</v>
      </c>
      <c r="L95" s="63">
        <f t="shared" si="43"/>
        <v>51347.399999999994</v>
      </c>
      <c r="M95" s="63">
        <f t="shared" si="43"/>
        <v>614335.5</v>
      </c>
      <c r="N95" s="63">
        <f t="shared" si="43"/>
        <v>212637</v>
      </c>
      <c r="O95" s="63">
        <f t="shared" si="43"/>
        <v>8.8000000000000007</v>
      </c>
      <c r="P95" s="63">
        <f t="shared" si="43"/>
        <v>41365.199999999997</v>
      </c>
      <c r="Q95" s="63">
        <f t="shared" si="43"/>
        <v>483286.99999999988</v>
      </c>
      <c r="R95" s="63">
        <f t="shared" si="43"/>
        <v>192376.7</v>
      </c>
      <c r="S95" s="63">
        <f t="shared" si="43"/>
        <v>8.8000000000000007</v>
      </c>
      <c r="T95" s="35"/>
      <c r="U95" s="38">
        <f>U34+U27</f>
        <v>173.4</v>
      </c>
      <c r="W95" s="40">
        <f t="shared" si="29"/>
        <v>61.261515412418845</v>
      </c>
      <c r="X95" s="40">
        <f t="shared" si="29"/>
        <v>50.350557441860076</v>
      </c>
    </row>
    <row r="96" spans="1:24">
      <c r="X96" s="40"/>
    </row>
    <row r="97" spans="1:21" s="28" customFormat="1" ht="15">
      <c r="A97" s="32" t="s">
        <v>64</v>
      </c>
      <c r="N97" s="68"/>
      <c r="O97" s="45"/>
      <c r="P97" s="45"/>
      <c r="Q97" s="68"/>
      <c r="U97" s="28" t="s">
        <v>156</v>
      </c>
    </row>
    <row r="98" spans="1:21" s="28" customFormat="1" ht="15">
      <c r="A98" s="32" t="s">
        <v>63</v>
      </c>
      <c r="L98" s="28" t="s">
        <v>96</v>
      </c>
      <c r="R98" s="69"/>
      <c r="U98" s="28" t="s">
        <v>157</v>
      </c>
    </row>
    <row r="99" spans="1:21" s="1" customFormat="1">
      <c r="A99" s="24"/>
    </row>
    <row r="100" spans="1:21" s="41" customFormat="1" ht="15">
      <c r="A100" s="45"/>
      <c r="B100" s="45"/>
      <c r="C100" s="45"/>
      <c r="D100" s="70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28"/>
      <c r="R100" s="28"/>
      <c r="S100" s="28"/>
      <c r="T100" s="28"/>
    </row>
    <row r="101" spans="1:21">
      <c r="A101" s="1"/>
      <c r="B101" s="24"/>
    </row>
    <row r="103" spans="1:21">
      <c r="M103" s="72"/>
      <c r="N103" s="72"/>
    </row>
    <row r="105" spans="1:21">
      <c r="M105" s="72"/>
      <c r="N105" s="72"/>
    </row>
  </sheetData>
  <autoFilter ref="A8:Z98"/>
  <mergeCells count="9">
    <mergeCell ref="L6:O6"/>
    <mergeCell ref="P6:S6"/>
    <mergeCell ref="T6:T7"/>
    <mergeCell ref="C2:K2"/>
    <mergeCell ref="A6:A7"/>
    <mergeCell ref="B6:B7"/>
    <mergeCell ref="C6:C7"/>
    <mergeCell ref="D6:G6"/>
    <mergeCell ref="H6:K6"/>
  </mergeCells>
  <pageMargins left="0.70866141732283472" right="0.70866141732283472" top="0.23622047244094491" bottom="0.19685039370078741" header="0.31496062992125984" footer="0.31496062992125984"/>
  <pageSetup paperSize="9" scale="54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в УЭк  </vt:lpstr>
      <vt:lpstr>'отчет в УЭк  '!Заголовки_для_печати</vt:lpstr>
      <vt:lpstr>'отчет в УЭк 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2017-03-28T10:36:13Z</cp:lastPrinted>
  <dcterms:created xsi:type="dcterms:W3CDTF">2006-09-28T05:33:49Z</dcterms:created>
  <dcterms:modified xsi:type="dcterms:W3CDTF">2021-07-13T08:47:23Z</dcterms:modified>
</cp:coreProperties>
</file>