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отчет в УЭк" sheetId="1" r:id="rId1"/>
  </sheets>
  <definedNames>
    <definedName name="_xlnm._FilterDatabase" localSheetId="0" hidden="1">'отчет в УЭк'!$A$8:$Z$92</definedName>
    <definedName name="_xlnm.Print_Titles" localSheetId="0">'отчет в УЭк'!$6:$7</definedName>
    <definedName name="_xlnm.Print_Area" localSheetId="0">'отчет в УЭк'!$A$1:$T$95</definedName>
  </definedNames>
  <calcPr calcId="125725"/>
</workbook>
</file>

<file path=xl/calcChain.xml><?xml version="1.0" encoding="utf-8"?>
<calcChain xmlns="http://schemas.openxmlformats.org/spreadsheetml/2006/main">
  <c r="R10" i="1"/>
  <c r="U10" s="1"/>
  <c r="R31"/>
  <c r="R42"/>
  <c r="R48"/>
  <c r="R46"/>
  <c r="R13"/>
  <c r="S18" l="1"/>
  <c r="N31"/>
  <c r="N48"/>
  <c r="N46"/>
  <c r="N42"/>
  <c r="N38"/>
  <c r="N37"/>
  <c r="K85"/>
  <c r="J85"/>
  <c r="I85"/>
  <c r="I88" s="1"/>
  <c r="H85"/>
  <c r="K81"/>
  <c r="K88"/>
  <c r="J81"/>
  <c r="J88"/>
  <c r="I81"/>
  <c r="H81"/>
  <c r="H88"/>
  <c r="K75"/>
  <c r="K79"/>
  <c r="J75"/>
  <c r="J79"/>
  <c r="I75"/>
  <c r="I79"/>
  <c r="H75"/>
  <c r="H79"/>
  <c r="K67"/>
  <c r="K70"/>
  <c r="J67"/>
  <c r="J70"/>
  <c r="I67"/>
  <c r="I70"/>
  <c r="H67"/>
  <c r="H70"/>
  <c r="K59"/>
  <c r="J59"/>
  <c r="I59"/>
  <c r="I64" s="1"/>
  <c r="H59"/>
  <c r="K57"/>
  <c r="K64"/>
  <c r="J57"/>
  <c r="J64"/>
  <c r="I57"/>
  <c r="H57"/>
  <c r="H64"/>
  <c r="K36"/>
  <c r="J36"/>
  <c r="I36"/>
  <c r="I55" s="1"/>
  <c r="H36"/>
  <c r="K32"/>
  <c r="K55"/>
  <c r="J32"/>
  <c r="J55"/>
  <c r="I32"/>
  <c r="H32"/>
  <c r="H55"/>
  <c r="K25"/>
  <c r="J25"/>
  <c r="I25"/>
  <c r="H25"/>
  <c r="K23"/>
  <c r="J23"/>
  <c r="I23"/>
  <c r="H23"/>
  <c r="K11"/>
  <c r="K29" s="1"/>
  <c r="K89" s="1"/>
  <c r="J11"/>
  <c r="J29"/>
  <c r="J89" s="1"/>
  <c r="I11"/>
  <c r="I29"/>
  <c r="H11"/>
  <c r="H29" s="1"/>
  <c r="H89" s="1"/>
  <c r="R72"/>
  <c r="S36"/>
  <c r="S55" s="1"/>
  <c r="S69"/>
  <c r="S67" s="1"/>
  <c r="S70" s="1"/>
  <c r="E85"/>
  <c r="F85"/>
  <c r="G85"/>
  <c r="L85"/>
  <c r="M85"/>
  <c r="N85"/>
  <c r="O85"/>
  <c r="P85"/>
  <c r="Q85"/>
  <c r="R85"/>
  <c r="S85"/>
  <c r="D85"/>
  <c r="E81"/>
  <c r="F81"/>
  <c r="G81"/>
  <c r="L81"/>
  <c r="L88" s="1"/>
  <c r="M81"/>
  <c r="N81"/>
  <c r="O81"/>
  <c r="P81"/>
  <c r="P88" s="1"/>
  <c r="Q81"/>
  <c r="R81"/>
  <c r="S81"/>
  <c r="S88" s="1"/>
  <c r="D81"/>
  <c r="D88" s="1"/>
  <c r="E36"/>
  <c r="F36"/>
  <c r="G36"/>
  <c r="L36"/>
  <c r="M36"/>
  <c r="O36"/>
  <c r="P36"/>
  <c r="Q36"/>
  <c r="R36"/>
  <c r="R55" s="1"/>
  <c r="D36"/>
  <c r="G11"/>
  <c r="L11"/>
  <c r="L29" s="1"/>
  <c r="M11"/>
  <c r="M29" s="1"/>
  <c r="N11"/>
  <c r="O11"/>
  <c r="P11"/>
  <c r="Q11"/>
  <c r="R11"/>
  <c r="D11"/>
  <c r="E11"/>
  <c r="F11"/>
  <c r="F29" s="1"/>
  <c r="Q49"/>
  <c r="Q21"/>
  <c r="S11"/>
  <c r="S29" s="1"/>
  <c r="S77"/>
  <c r="S78"/>
  <c r="Q74"/>
  <c r="Q79" s="1"/>
  <c r="E32"/>
  <c r="E55" s="1"/>
  <c r="F32"/>
  <c r="F55"/>
  <c r="G32"/>
  <c r="G55" s="1"/>
  <c r="L32"/>
  <c r="L55" s="1"/>
  <c r="M32"/>
  <c r="M55"/>
  <c r="N32"/>
  <c r="O32"/>
  <c r="O55"/>
  <c r="P32"/>
  <c r="P55" s="1"/>
  <c r="Q32"/>
  <c r="Q55" s="1"/>
  <c r="R32"/>
  <c r="S32"/>
  <c r="D32"/>
  <c r="D55"/>
  <c r="F25"/>
  <c r="G25"/>
  <c r="L25"/>
  <c r="M25"/>
  <c r="N25"/>
  <c r="O25"/>
  <c r="P25"/>
  <c r="Q25"/>
  <c r="Q29" s="1"/>
  <c r="R25"/>
  <c r="R29" s="1"/>
  <c r="S25"/>
  <c r="D25"/>
  <c r="E25"/>
  <c r="U89"/>
  <c r="M88"/>
  <c r="Q88"/>
  <c r="E23"/>
  <c r="E29"/>
  <c r="F23"/>
  <c r="G23"/>
  <c r="G29"/>
  <c r="G89" s="1"/>
  <c r="L23"/>
  <c r="M23"/>
  <c r="N23"/>
  <c r="N29" s="1"/>
  <c r="O23"/>
  <c r="O29" s="1"/>
  <c r="O89" s="1"/>
  <c r="O67"/>
  <c r="O70"/>
  <c r="P23"/>
  <c r="P29" s="1"/>
  <c r="Q23"/>
  <c r="R23"/>
  <c r="S23"/>
  <c r="D23"/>
  <c r="D29"/>
  <c r="E88"/>
  <c r="F88"/>
  <c r="N88"/>
  <c r="N57"/>
  <c r="N64" s="1"/>
  <c r="N59"/>
  <c r="N75"/>
  <c r="N79"/>
  <c r="N70"/>
  <c r="O88"/>
  <c r="G88"/>
  <c r="E67"/>
  <c r="E70"/>
  <c r="F67"/>
  <c r="F70" s="1"/>
  <c r="G67"/>
  <c r="G70"/>
  <c r="L67"/>
  <c r="L70" s="1"/>
  <c r="M67"/>
  <c r="M70"/>
  <c r="N67"/>
  <c r="P67"/>
  <c r="P70"/>
  <c r="Q67"/>
  <c r="Q70" s="1"/>
  <c r="R67"/>
  <c r="R70"/>
  <c r="D67"/>
  <c r="D70" s="1"/>
  <c r="E59"/>
  <c r="F59"/>
  <c r="G59"/>
  <c r="L59"/>
  <c r="M59"/>
  <c r="O59"/>
  <c r="P59"/>
  <c r="Q59"/>
  <c r="R59"/>
  <c r="S59"/>
  <c r="D59"/>
  <c r="E75"/>
  <c r="E79" s="1"/>
  <c r="F75"/>
  <c r="F79"/>
  <c r="G75"/>
  <c r="G79" s="1"/>
  <c r="L75"/>
  <c r="L79"/>
  <c r="M75"/>
  <c r="M79" s="1"/>
  <c r="O75"/>
  <c r="O79"/>
  <c r="P75"/>
  <c r="P79" s="1"/>
  <c r="Q75"/>
  <c r="R75"/>
  <c r="R79" s="1"/>
  <c r="S75"/>
  <c r="S79" s="1"/>
  <c r="D75"/>
  <c r="D79"/>
  <c r="E57"/>
  <c r="E64" s="1"/>
  <c r="F57"/>
  <c r="F64"/>
  <c r="G57"/>
  <c r="G64" s="1"/>
  <c r="L57"/>
  <c r="L64"/>
  <c r="M57"/>
  <c r="M64" s="1"/>
  <c r="O57"/>
  <c r="O64" s="1"/>
  <c r="P57"/>
  <c r="Q57"/>
  <c r="Q64" s="1"/>
  <c r="R57"/>
  <c r="R64" s="1"/>
  <c r="S57"/>
  <c r="S64" s="1"/>
  <c r="D57"/>
  <c r="D64"/>
  <c r="P64"/>
  <c r="R88" l="1"/>
  <c r="R89" s="1"/>
  <c r="P89"/>
  <c r="N36"/>
  <c r="N55" s="1"/>
  <c r="N89" s="1"/>
  <c r="Q89"/>
  <c r="E89"/>
  <c r="L89"/>
  <c r="D89"/>
  <c r="F89"/>
  <c r="M89"/>
  <c r="S89"/>
  <c r="I89"/>
</calcChain>
</file>

<file path=xl/sharedStrings.xml><?xml version="1.0" encoding="utf-8"?>
<sst xmlns="http://schemas.openxmlformats.org/spreadsheetml/2006/main" count="297" uniqueCount="153">
  <si>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</si>
  <si>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</si>
  <si>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</si>
  <si>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</si>
  <si>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</si>
  <si>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</si>
  <si>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</si>
  <si>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</si>
  <si>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</si>
  <si>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</si>
  <si>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</si>
  <si>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</si>
  <si>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</si>
  <si>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</si>
  <si>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</si>
  <si>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</si>
  <si>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</si>
  <si>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 xml:space="preserve">Расходы на обеспечение функций органов местного самоуправления 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</si>
  <si>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</si>
  <si>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</si>
  <si>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</si>
  <si>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</si>
  <si>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</si>
  <si>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</si>
  <si>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</si>
  <si>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</si>
  <si>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</si>
  <si>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</si>
  <si>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</si>
  <si>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5.1</t>
  </si>
  <si>
    <t>5.2</t>
  </si>
  <si>
    <t>5.4</t>
  </si>
  <si>
    <t>ИТОГО:</t>
  </si>
  <si>
    <t>ИТОГО ПО ПРОГРАММЕ:</t>
  </si>
  <si>
    <t>2.3.1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</si>
  <si>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</si>
  <si>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</si>
  <si>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</si>
  <si>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</si>
  <si>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</si>
  <si>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</si>
  <si>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</si>
  <si>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</si>
  <si>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</si>
  <si>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2.9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</si>
  <si>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</si>
  <si>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</si>
  <si>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</si>
  <si>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</si>
  <si>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</si>
  <si>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</si>
  <si>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</si>
  <si>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5.5</t>
  </si>
  <si>
    <t>5.5.1</t>
  </si>
  <si>
    <t>1.5</t>
  </si>
  <si>
    <t>добровольное пожертвование</t>
  </si>
  <si>
    <t>1.6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</si>
  <si>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</si>
  <si>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1.7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</si>
  <si>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</si>
  <si>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</si>
  <si>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</si>
  <si>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</si>
  <si>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</si>
  <si>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</si>
  <si>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</si>
  <si>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</si>
  <si>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Начальник</t>
  </si>
  <si>
    <t>2.5</t>
  </si>
  <si>
    <t>5.5.2</t>
  </si>
  <si>
    <t>Изготовление поектно-сметной документации</t>
  </si>
  <si>
    <t>Оплата штрафов, пеней, недоимки (финансовое обеспечение выполнения функций казенными учреждениями)</t>
  </si>
  <si>
    <t>Задача 7:  Развитие федеральных проектов</t>
  </si>
  <si>
    <t>7.1</t>
  </si>
  <si>
    <t>Реализация федерального проекта "Современная школа", всего:</t>
  </si>
  <si>
    <t>7.1.1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</si>
  <si>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</si>
  <si>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7.1.2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</si>
  <si>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путем создания в муниципальных дошкольных образовательных организациях условий для получения детьми-инвалидами качественного образования</t>
  </si>
  <si>
    <t>2.3.3</t>
  </si>
  <si>
    <t>5.5.3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</si>
  <si>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</si>
  <si>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</si>
  <si>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</si>
  <si>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</t>
    </r>
  </si>
  <si>
    <t>Реализация мероприятий муниципальной программы «Развитие образования в Усть-Лабинском районе», всего:</t>
  </si>
  <si>
    <t>Капитальный ремонт муниципальных дошкольных образовательных учреждений</t>
  </si>
  <si>
    <t>Мероприятия государственной программы Российской Федерации "Доступная среда", всего:</t>
  </si>
  <si>
    <t>Реализация мероприятий государственной  программы Краснодарского края «Развитие образования», всего: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</si>
  <si>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прилетающих к зданиям и сооружениям муниципальных образовательных организаций)</t>
  </si>
  <si>
    <t>Капитальный ремонт муниципальных общеобразовательных учреждений</t>
  </si>
  <si>
    <t>Оплата труда с начислениями и содержание учреждений, находящихся в режиме простоя, МБУ ЦДО "Тополек"</t>
  </si>
  <si>
    <t>Реализация проекта "Повышение уровня образования и компетенции руководящих и педагогических работников образования Усть-Лабинского района по стандарту ФГОС СОО"</t>
  </si>
  <si>
    <t xml:space="preserve"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областей)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</si>
  <si>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</si>
  <si>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Реализация федерального проекта "Безопасность дорожного движения", всего:</t>
  </si>
  <si>
    <t>7.2</t>
  </si>
  <si>
    <t>7.2.1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</si>
  <si>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</si>
  <si>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Ремонт уличного освещения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</si>
  <si>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</si>
  <si>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Изготовление проектно-сметной документации; корректировка проектно-сметной документации</t>
  </si>
  <si>
    <t>Установка автоматической пожарной сигнализации; монтаж автоматической пожарной сигнализации</t>
  </si>
  <si>
    <t>Обследование строительных конструкций здания</t>
  </si>
  <si>
    <t xml:space="preserve">Финансовое обеспечение непредвиденных расходов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 на софинансирование мероприятий в части оснащения помещений муниципальных дошкольных образовательных и общеобразовательных организаций оборудованием для обеззараживания воздуха, предназначенным для работы в присутствии людей (за счет средств резервного фонда администрации Краснодарского края)
</t>
  </si>
  <si>
    <t>2.3.4</t>
  </si>
  <si>
    <t>2.3.5</t>
  </si>
  <si>
    <t>2.3.6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</si>
  <si>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</si>
  <si>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Устройство искусственного освещения</t>
  </si>
  <si>
    <t>Ремонт электропроводки; ремонтно-сантехнические работы; ремонт и материально-техническое обеспечение помещений с целью приведения в соответствие с фирменным стилем Центров "Точка роста"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</si>
  <si>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</si>
  <si>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А. А. Баженова</t>
  </si>
  <si>
    <t>Выполнено</t>
  </si>
  <si>
    <t>за  2020 год</t>
  </si>
  <si>
    <t>Монтаж автоматической пожарной сигнализации и оповещения людей при пожаре; проектные работы пожарной сигнализации и оповещения людей при пожаре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</si>
  <si>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</si>
  <si>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2.3.2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</si>
  <si>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</si>
  <si>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Оплата штрафов, пеней, недоимки 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</si>
  <si>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</si>
  <si>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</si>
  <si>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Ремонт помещений; ремонт системы отопления</t>
  </si>
  <si>
    <t>Устройство водоснабжения и канализации</t>
  </si>
  <si>
    <t>Оборудование механической вытяжной вентиляции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</si>
  <si>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</si>
  <si>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</si>
  <si>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</si>
  <si>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</si>
  <si>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</si>
  <si>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</si>
  <si>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</si>
  <si>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</si>
  <si>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</si>
  <si>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1.5.1</t>
  </si>
  <si>
    <t>1.6.1</t>
  </si>
  <si>
    <t>1.6.2</t>
  </si>
  <si>
    <t>2.2.1</t>
  </si>
  <si>
    <t>2.2.2</t>
  </si>
  <si>
    <t>2.2.3</t>
  </si>
  <si>
    <t>2.3.7</t>
  </si>
  <si>
    <t>2.3.8</t>
  </si>
  <si>
    <t>2.3.9</t>
  </si>
  <si>
    <t>2.3.10</t>
  </si>
  <si>
    <t>2.3.11</t>
  </si>
  <si>
    <t>2.3.12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</si>
  <si>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</si>
  <si>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>4.2.2</t>
  </si>
  <si>
    <t xml:space="preserve">Расходы на обеспечение деятельности (оказание услуг) муниципальных учреждений
</t>
  </si>
  <si>
    <t>7.1.3</t>
  </si>
  <si>
    <t>7.2.2</t>
  </si>
  <si>
    <t>остаток на 01.01.21</t>
  </si>
  <si>
    <t>Не выполнено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</si>
</sst>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sz val="7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70C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/>
    <xf numFmtId="166" fontId="1" fillId="4" borderId="1" xfId="0" applyNumberFormat="1" applyFont="1" applyFill="1" applyBorder="1"/>
    <xf numFmtId="166" fontId="1" fillId="0" borderId="1" xfId="0" applyNumberFormat="1" applyFont="1" applyBorder="1"/>
    <xf numFmtId="164" fontId="5" fillId="0" borderId="0" xfId="0" applyNumberFormat="1" applyFont="1"/>
    <xf numFmtId="0" fontId="1" fillId="0" borderId="0" xfId="0" applyFont="1" applyAlignment="1">
      <alignment wrapText="1"/>
    </xf>
    <xf numFmtId="49" fontId="6" fillId="2" borderId="0" xfId="0" applyNumberFormat="1" applyFont="1" applyFill="1"/>
    <xf numFmtId="49" fontId="1" fillId="0" borderId="0" xfId="0" applyNumberFormat="1" applyFont="1"/>
    <xf numFmtId="164" fontId="7" fillId="0" borderId="0" xfId="0" applyNumberFormat="1" applyFont="1"/>
    <xf numFmtId="0" fontId="9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 shrinkToFit="1"/>
    </xf>
    <xf numFmtId="0" fontId="2" fillId="0" borderId="0" xfId="0" applyFont="1"/>
    <xf numFmtId="0" fontId="9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2" borderId="0" xfId="0" applyFont="1" applyFill="1"/>
    <xf numFmtId="0" fontId="1" fillId="0" borderId="1" xfId="0" applyFont="1" applyFill="1" applyBorder="1" applyAlignment="1">
      <alignment horizontal="left" wrapText="1"/>
    </xf>
    <xf numFmtId="0" fontId="4" fillId="0" borderId="1" xfId="0" applyFont="1" applyBorder="1" applyAlignment="1"/>
    <xf numFmtId="0" fontId="1" fillId="2" borderId="1" xfId="0" applyFont="1" applyFill="1" applyBorder="1"/>
    <xf numFmtId="0" fontId="4" fillId="0" borderId="2" xfId="0" applyFont="1" applyBorder="1" applyAlignment="1">
      <alignment wrapText="1"/>
    </xf>
    <xf numFmtId="166" fontId="1" fillId="2" borderId="1" xfId="0" applyNumberFormat="1" applyFont="1" applyFill="1" applyBorder="1"/>
    <xf numFmtId="0" fontId="10" fillId="0" borderId="0" xfId="0" applyFont="1"/>
    <xf numFmtId="166" fontId="10" fillId="0" borderId="0" xfId="0" applyNumberFormat="1" applyFont="1"/>
    <xf numFmtId="0" fontId="10" fillId="2" borderId="0" xfId="0" applyFont="1" applyFill="1"/>
    <xf numFmtId="166" fontId="10" fillId="2" borderId="0" xfId="0" applyNumberFormat="1" applyFont="1" applyFill="1"/>
    <xf numFmtId="0" fontId="12" fillId="0" borderId="0" xfId="0" applyFont="1"/>
    <xf numFmtId="167" fontId="11" fillId="0" borderId="0" xfId="0" applyNumberFormat="1" applyFont="1"/>
    <xf numFmtId="0" fontId="11" fillId="0" borderId="0" xfId="0" applyFont="1"/>
    <xf numFmtId="166" fontId="1" fillId="3" borderId="1" xfId="0" applyNumberFormat="1" applyFont="1" applyFill="1" applyBorder="1"/>
    <xf numFmtId="164" fontId="10" fillId="0" borderId="0" xfId="0" applyNumberFormat="1" applyFont="1"/>
    <xf numFmtId="164" fontId="11" fillId="0" borderId="0" xfId="0" applyNumberFormat="1" applyFont="1"/>
    <xf numFmtId="166" fontId="12" fillId="2" borderId="0" xfId="0" applyNumberFormat="1" applyFont="1" applyFill="1"/>
    <xf numFmtId="0" fontId="12" fillId="2" borderId="0" xfId="0" applyFont="1" applyFill="1"/>
    <xf numFmtId="0" fontId="10" fillId="0" borderId="1" xfId="0" applyFont="1" applyBorder="1"/>
    <xf numFmtId="166" fontId="10" fillId="0" borderId="1" xfId="0" applyNumberFormat="1" applyFont="1" applyBorder="1"/>
    <xf numFmtId="166" fontId="10" fillId="2" borderId="1" xfId="0" applyNumberFormat="1" applyFont="1" applyFill="1" applyBorder="1"/>
    <xf numFmtId="0" fontId="10" fillId="3" borderId="1" xfId="0" applyFont="1" applyFill="1" applyBorder="1"/>
    <xf numFmtId="0" fontId="10" fillId="2" borderId="1" xfId="0" applyFont="1" applyFill="1" applyBorder="1"/>
    <xf numFmtId="166" fontId="10" fillId="3" borderId="1" xfId="0" applyNumberFormat="1" applyFont="1" applyFill="1" applyBorder="1"/>
    <xf numFmtId="166" fontId="10" fillId="4" borderId="1" xfId="0" applyNumberFormat="1" applyFont="1" applyFill="1" applyBorder="1"/>
    <xf numFmtId="0" fontId="10" fillId="4" borderId="1" xfId="0" applyFont="1" applyFill="1" applyBorder="1"/>
    <xf numFmtId="167" fontId="11" fillId="2" borderId="0" xfId="0" applyNumberFormat="1" applyFont="1" applyFill="1"/>
    <xf numFmtId="165" fontId="1" fillId="0" borderId="1" xfId="0" applyNumberFormat="1" applyFont="1" applyBorder="1" applyAlignment="1">
      <alignment horizontal="center"/>
    </xf>
    <xf numFmtId="166" fontId="13" fillId="2" borderId="1" xfId="0" applyNumberFormat="1" applyFont="1" applyFill="1" applyBorder="1"/>
    <xf numFmtId="0" fontId="13" fillId="2" borderId="1" xfId="0" applyFont="1" applyFill="1" applyBorder="1"/>
    <xf numFmtId="0" fontId="13" fillId="0" borderId="1" xfId="0" applyFont="1" applyBorder="1"/>
    <xf numFmtId="166" fontId="13" fillId="4" borderId="1" xfId="0" applyNumberFormat="1" applyFont="1" applyFill="1" applyBorder="1"/>
    <xf numFmtId="0" fontId="13" fillId="3" borderId="1" xfId="0" applyFont="1" applyFill="1" applyBorder="1"/>
    <xf numFmtId="166" fontId="13" fillId="3" borderId="1" xfId="0" applyNumberFormat="1" applyFont="1" applyFill="1" applyBorder="1"/>
    <xf numFmtId="166" fontId="13" fillId="0" borderId="1" xfId="0" applyNumberFormat="1" applyFont="1" applyBorder="1"/>
    <xf numFmtId="0" fontId="13" fillId="4" borderId="1" xfId="0" applyFont="1" applyFill="1" applyBorder="1"/>
    <xf numFmtId="166" fontId="14" fillId="2" borderId="1" xfId="0" applyNumberFormat="1" applyFont="1" applyFill="1" applyBorder="1"/>
    <xf numFmtId="0" fontId="14" fillId="2" borderId="1" xfId="0" applyFont="1" applyFill="1" applyBorder="1"/>
    <xf numFmtId="0" fontId="14" fillId="0" borderId="1" xfId="0" applyFont="1" applyBorder="1"/>
    <xf numFmtId="166" fontId="14" fillId="4" borderId="1" xfId="0" applyNumberFormat="1" applyFont="1" applyFill="1" applyBorder="1"/>
    <xf numFmtId="166" fontId="14" fillId="0" borderId="1" xfId="0" applyNumberFormat="1" applyFont="1" applyBorder="1"/>
    <xf numFmtId="0" fontId="14" fillId="4" borderId="1" xfId="0" applyFont="1" applyFill="1" applyBorder="1"/>
    <xf numFmtId="0" fontId="14" fillId="5" borderId="1" xfId="0" applyFont="1" applyFill="1" applyBorder="1"/>
    <xf numFmtId="0" fontId="10" fillId="5" borderId="1" xfId="0" applyFont="1" applyFill="1" applyBorder="1"/>
    <xf numFmtId="166" fontId="10" fillId="5" borderId="1" xfId="0" applyNumberFormat="1" applyFont="1" applyFill="1" applyBorder="1"/>
    <xf numFmtId="166" fontId="14" fillId="5" borderId="1" xfId="0" applyNumberFormat="1" applyFont="1" applyFill="1" applyBorder="1"/>
    <xf numFmtId="2" fontId="14" fillId="5" borderId="1" xfId="0" applyNumberFormat="1" applyFont="1" applyFill="1" applyBorder="1"/>
    <xf numFmtId="166" fontId="1" fillId="5" borderId="1" xfId="0" applyNumberFormat="1" applyFont="1" applyFill="1" applyBorder="1"/>
    <xf numFmtId="166" fontId="15" fillId="0" borderId="0" xfId="0" applyNumberFormat="1" applyFont="1"/>
    <xf numFmtId="0" fontId="15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 shrinkToFit="1"/>
    </xf>
    <xf numFmtId="49" fontId="1" fillId="2" borderId="1" xfId="0" applyNumberFormat="1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5" borderId="1" xfId="0" applyFont="1" applyFill="1" applyBorder="1"/>
    <xf numFmtId="166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view="pageBreakPreview" zoomScale="90" zoomScaleNormal="75" zoomScaleSheetLayoutView="90" workbookViewId="0">
      <pane xSplit="2" ySplit="9" topLeftCell="I87" activePane="bottomRight" state="frozen"/>
      <selection pane="topRight" activeCell="D1" sqref="D1"/>
      <selection pane="bottomLeft" activeCell="A10" sqref="A10"/>
      <selection pane="bottomRight" sqref="A1:T95"/>
    </sheetView>
  </sheetViews>
  <sheetFormatPr defaultColWidth="9.140625" defaultRowHeight="12.75"/>
  <cols>
    <col min="1" max="1" width="6.5703125" style="29" customWidth="1"/>
    <col min="2" max="2" width="52.5703125" style="1" customWidth="1"/>
    <col min="3" max="3" width="10.7109375" style="1" customWidth="1"/>
    <col min="4" max="4" width="9.140625" style="45" customWidth="1"/>
    <col min="5" max="5" width="9.7109375" style="45" customWidth="1"/>
    <col min="6" max="7" width="9.140625" style="45" customWidth="1"/>
    <col min="8" max="8" width="9.140625" style="45"/>
    <col min="9" max="10" width="9.28515625" style="45" bestFit="1" customWidth="1"/>
    <col min="11" max="11" width="9.140625" style="45"/>
    <col min="12" max="12" width="9" style="45" customWidth="1"/>
    <col min="13" max="13" width="11.5703125" style="45" customWidth="1"/>
    <col min="14" max="16" width="9" style="45" customWidth="1"/>
    <col min="17" max="17" width="11.28515625" style="45" customWidth="1"/>
    <col min="18" max="18" width="13.42578125" style="45" customWidth="1"/>
    <col min="19" max="19" width="9" style="45" customWidth="1"/>
    <col min="20" max="20" width="13.28515625" style="45" customWidth="1"/>
    <col min="21" max="21" width="14.7109375" style="45" customWidth="1"/>
    <col min="22" max="23" width="9.140625" style="45"/>
    <col min="24" max="24" width="9.28515625" style="45" bestFit="1" customWidth="1"/>
    <col min="25" max="16384" width="9.140625" style="45"/>
  </cols>
  <sheetData>
    <row r="1" spans="1:21" s="1" customFormat="1" ht="15.75">
      <c r="A1" s="28" t="s">
        <v>81</v>
      </c>
      <c r="B1" s="22"/>
      <c r="C1" s="2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45"/>
    </row>
    <row r="2" spans="1:21" s="1" customFormat="1" ht="20.25" customHeight="1">
      <c r="A2" s="29"/>
      <c r="C2" s="92" t="s">
        <v>114</v>
      </c>
      <c r="D2" s="92"/>
      <c r="E2" s="92"/>
      <c r="F2" s="92"/>
      <c r="G2" s="92"/>
      <c r="H2" s="92"/>
      <c r="I2" s="92"/>
      <c r="J2" s="92"/>
      <c r="K2" s="92"/>
      <c r="L2" s="53"/>
      <c r="M2" s="53"/>
      <c r="N2" s="53"/>
      <c r="O2" s="53"/>
      <c r="P2" s="53"/>
      <c r="Q2" s="53"/>
      <c r="R2" s="53"/>
      <c r="S2" s="53"/>
      <c r="T2" s="45"/>
    </row>
    <row r="3" spans="1:21" s="26" customFormat="1" ht="15.75">
      <c r="A3" s="30" t="s">
        <v>82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1" s="26" customFormat="1" ht="15.75">
      <c r="A4" s="30" t="s">
        <v>83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26" customFormat="1" ht="15.75">
      <c r="A5" s="30" t="s">
        <v>84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 s="1" customFormat="1" ht="25.5" customHeight="1">
      <c r="A6" s="91" t="s">
        <v>0</v>
      </c>
      <c r="B6" s="90" t="s">
        <v>1</v>
      </c>
      <c r="C6" s="90" t="s">
        <v>59</v>
      </c>
      <c r="D6" s="93" t="s">
        <v>60</v>
      </c>
      <c r="E6" s="93"/>
      <c r="F6" s="93"/>
      <c r="G6" s="93"/>
      <c r="H6" s="93" t="s">
        <v>61</v>
      </c>
      <c r="I6" s="93"/>
      <c r="J6" s="93"/>
      <c r="K6" s="93"/>
      <c r="L6" s="93" t="s">
        <v>62</v>
      </c>
      <c r="M6" s="93"/>
      <c r="N6" s="93"/>
      <c r="O6" s="93"/>
      <c r="P6" s="93" t="s">
        <v>63</v>
      </c>
      <c r="Q6" s="93"/>
      <c r="R6" s="93"/>
      <c r="S6" s="93"/>
      <c r="T6" s="89" t="s">
        <v>64</v>
      </c>
    </row>
    <row r="7" spans="1:21" s="1" customFormat="1" ht="93" customHeight="1">
      <c r="A7" s="91"/>
      <c r="B7" s="90"/>
      <c r="C7" s="90"/>
      <c r="D7" s="8" t="s">
        <v>2</v>
      </c>
      <c r="E7" s="8" t="s">
        <v>3</v>
      </c>
      <c r="F7" s="8" t="s">
        <v>4</v>
      </c>
      <c r="G7" s="8" t="s">
        <v>55</v>
      </c>
      <c r="H7" s="8" t="s">
        <v>2</v>
      </c>
      <c r="I7" s="8" t="s">
        <v>3</v>
      </c>
      <c r="J7" s="8" t="s">
        <v>4</v>
      </c>
      <c r="K7" s="8" t="s">
        <v>55</v>
      </c>
      <c r="L7" s="8" t="s">
        <v>2</v>
      </c>
      <c r="M7" s="8" t="s">
        <v>3</v>
      </c>
      <c r="N7" s="8" t="s">
        <v>4</v>
      </c>
      <c r="O7" s="8" t="s">
        <v>55</v>
      </c>
      <c r="P7" s="8" t="s">
        <v>2</v>
      </c>
      <c r="Q7" s="8" t="s">
        <v>3</v>
      </c>
      <c r="R7" s="8" t="s">
        <v>4</v>
      </c>
      <c r="S7" s="8" t="s">
        <v>55</v>
      </c>
      <c r="T7" s="89"/>
    </row>
    <row r="8" spans="1:21" s="4" customFormat="1" ht="15">
      <c r="A8" s="2">
        <v>1</v>
      </c>
      <c r="B8" s="3">
        <v>2</v>
      </c>
      <c r="C8" s="3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33">
        <v>12</v>
      </c>
      <c r="M8" s="33">
        <v>13</v>
      </c>
      <c r="N8" s="33">
        <v>14</v>
      </c>
      <c r="O8" s="33">
        <v>15</v>
      </c>
      <c r="P8" s="66">
        <v>16</v>
      </c>
      <c r="Q8" s="66">
        <v>17</v>
      </c>
      <c r="R8" s="66">
        <v>18</v>
      </c>
      <c r="S8" s="66">
        <v>19</v>
      </c>
      <c r="T8" s="32">
        <v>20</v>
      </c>
    </row>
    <row r="9" spans="1:21" s="1" customFormat="1" ht="21" customHeight="1">
      <c r="A9" s="5"/>
      <c r="B9" s="23" t="s">
        <v>9</v>
      </c>
      <c r="C9" s="6"/>
      <c r="D9" s="6"/>
      <c r="E9" s="6"/>
      <c r="F9" s="6"/>
      <c r="G9" s="6"/>
      <c r="H9" s="6"/>
      <c r="I9" s="6"/>
      <c r="J9" s="6"/>
      <c r="K9" s="6"/>
      <c r="L9" s="57"/>
      <c r="M9" s="57"/>
      <c r="N9" s="57"/>
      <c r="O9" s="57"/>
      <c r="P9" s="57"/>
      <c r="Q9" s="57"/>
      <c r="R9" s="57"/>
      <c r="S9" s="57"/>
      <c r="T9" s="57"/>
    </row>
    <row r="10" spans="1:21" ht="101.45" customHeight="1">
      <c r="A10" s="10" t="s">
        <v>5</v>
      </c>
      <c r="B10" s="11" t="s">
        <v>118</v>
      </c>
      <c r="C10" s="31" t="s">
        <v>65</v>
      </c>
      <c r="D10" s="6"/>
      <c r="E10" s="25">
        <v>384284.4</v>
      </c>
      <c r="F10" s="6">
        <v>119476.6</v>
      </c>
      <c r="G10" s="6"/>
      <c r="H10" s="6"/>
      <c r="I10" s="25">
        <v>384284.4</v>
      </c>
      <c r="J10" s="6">
        <v>119476.6</v>
      </c>
      <c r="K10" s="6"/>
      <c r="L10" s="57"/>
      <c r="M10" s="67">
        <v>384219</v>
      </c>
      <c r="N10" s="67">
        <v>118866.8</v>
      </c>
      <c r="O10" s="59"/>
      <c r="P10" s="59"/>
      <c r="Q10" s="75">
        <v>384219</v>
      </c>
      <c r="R10" s="75">
        <f>108001+7207.07+0.6</f>
        <v>115208.67000000001</v>
      </c>
      <c r="S10" s="58"/>
      <c r="T10" s="6" t="s">
        <v>113</v>
      </c>
      <c r="U10" s="46">
        <f>N10-R10</f>
        <v>3658.1299999999901</v>
      </c>
    </row>
    <row r="11" spans="1:21" ht="27.2" customHeight="1">
      <c r="A11" s="18" t="s">
        <v>10</v>
      </c>
      <c r="B11" s="16" t="s">
        <v>85</v>
      </c>
      <c r="C11" s="17"/>
      <c r="D11" s="17">
        <f>SUM(D12:D20)</f>
        <v>0</v>
      </c>
      <c r="E11" s="17">
        <f>SUM(E12:E20)</f>
        <v>0</v>
      </c>
      <c r="F11" s="17">
        <f>SUM(F12:F20)</f>
        <v>33855.399999999994</v>
      </c>
      <c r="G11" s="17">
        <f t="shared" ref="G11:S11" si="0">SUM(G12:G20)</f>
        <v>400.1</v>
      </c>
      <c r="H11" s="17">
        <f>SUM(H12:H20)</f>
        <v>0</v>
      </c>
      <c r="I11" s="17">
        <f>SUM(I12:I20)</f>
        <v>0</v>
      </c>
      <c r="J11" s="17">
        <f>SUM(J12:J20)</f>
        <v>33855.399999999994</v>
      </c>
      <c r="K11" s="17">
        <f>SUM(K12:K20)</f>
        <v>400.1</v>
      </c>
      <c r="L11" s="17">
        <f t="shared" si="0"/>
        <v>0</v>
      </c>
      <c r="M11" s="17">
        <f t="shared" si="0"/>
        <v>0</v>
      </c>
      <c r="N11" s="71">
        <f t="shared" si="0"/>
        <v>33855.5</v>
      </c>
      <c r="O11" s="17">
        <f t="shared" si="0"/>
        <v>400.1</v>
      </c>
      <c r="P11" s="17">
        <f t="shared" si="0"/>
        <v>0</v>
      </c>
      <c r="Q11" s="17">
        <f t="shared" si="0"/>
        <v>0</v>
      </c>
      <c r="R11" s="17">
        <f t="shared" si="0"/>
        <v>33694.1</v>
      </c>
      <c r="S11" s="17">
        <f t="shared" si="0"/>
        <v>0.1</v>
      </c>
      <c r="T11" s="60"/>
    </row>
    <row r="12" spans="1:21" ht="33.950000000000003" customHeight="1">
      <c r="A12" s="12" t="s">
        <v>125</v>
      </c>
      <c r="B12" s="13" t="s">
        <v>6</v>
      </c>
      <c r="C12" s="31" t="s">
        <v>65</v>
      </c>
      <c r="D12" s="6"/>
      <c r="E12" s="6"/>
      <c r="F12" s="6">
        <v>10591.9</v>
      </c>
      <c r="G12" s="6"/>
      <c r="H12" s="6"/>
      <c r="I12" s="6"/>
      <c r="J12" s="6">
        <v>10591.9</v>
      </c>
      <c r="K12" s="6"/>
      <c r="L12" s="57"/>
      <c r="M12" s="61"/>
      <c r="N12" s="67">
        <v>10592.1</v>
      </c>
      <c r="O12" s="61"/>
      <c r="P12" s="61"/>
      <c r="Q12" s="61"/>
      <c r="R12" s="75">
        <v>10492.8</v>
      </c>
      <c r="S12" s="57"/>
      <c r="T12" s="6" t="s">
        <v>113</v>
      </c>
    </row>
    <row r="13" spans="1:21" ht="33.950000000000003" customHeight="1">
      <c r="A13" s="12" t="s">
        <v>126</v>
      </c>
      <c r="B13" s="13" t="s">
        <v>7</v>
      </c>
      <c r="C13" s="31" t="s">
        <v>65</v>
      </c>
      <c r="D13" s="6"/>
      <c r="E13" s="6"/>
      <c r="F13" s="6">
        <v>13224.2</v>
      </c>
      <c r="G13" s="6"/>
      <c r="H13" s="6"/>
      <c r="I13" s="6"/>
      <c r="J13" s="6">
        <v>13224.2</v>
      </c>
      <c r="K13" s="6"/>
      <c r="L13" s="57"/>
      <c r="M13" s="61"/>
      <c r="N13" s="67">
        <v>13224.2</v>
      </c>
      <c r="O13" s="61"/>
      <c r="P13" s="61"/>
      <c r="Q13" s="61"/>
      <c r="R13" s="76">
        <f>12619.8+579.1</f>
        <v>13198.9</v>
      </c>
      <c r="S13" s="57"/>
      <c r="T13" s="6" t="s">
        <v>113</v>
      </c>
    </row>
    <row r="14" spans="1:21" ht="36.75" customHeight="1">
      <c r="A14" s="12" t="s">
        <v>127</v>
      </c>
      <c r="B14" s="13" t="s">
        <v>8</v>
      </c>
      <c r="C14" s="31" t="s">
        <v>65</v>
      </c>
      <c r="D14" s="6"/>
      <c r="E14" s="6"/>
      <c r="F14" s="6">
        <v>117.3</v>
      </c>
      <c r="G14" s="6"/>
      <c r="H14" s="6"/>
      <c r="I14" s="6"/>
      <c r="J14" s="6">
        <v>117.3</v>
      </c>
      <c r="K14" s="6"/>
      <c r="L14" s="57"/>
      <c r="M14" s="61"/>
      <c r="N14" s="68">
        <v>117.3</v>
      </c>
      <c r="O14" s="61"/>
      <c r="P14" s="61"/>
      <c r="Q14" s="61"/>
      <c r="R14" s="76">
        <v>110.5</v>
      </c>
      <c r="S14" s="57"/>
      <c r="T14" s="6" t="s">
        <v>113</v>
      </c>
    </row>
    <row r="15" spans="1:21" ht="51" customHeight="1">
      <c r="A15" s="12" t="s">
        <v>128</v>
      </c>
      <c r="B15" s="13" t="s">
        <v>86</v>
      </c>
      <c r="C15" s="31" t="s">
        <v>65</v>
      </c>
      <c r="D15" s="6"/>
      <c r="E15" s="6"/>
      <c r="F15" s="6">
        <v>8489</v>
      </c>
      <c r="G15" s="6"/>
      <c r="H15" s="6"/>
      <c r="I15" s="6"/>
      <c r="J15" s="6">
        <v>8489</v>
      </c>
      <c r="K15" s="6"/>
      <c r="L15" s="57"/>
      <c r="M15" s="61"/>
      <c r="N15" s="68">
        <v>8488.9</v>
      </c>
      <c r="O15" s="61"/>
      <c r="P15" s="61"/>
      <c r="Q15" s="61"/>
      <c r="R15" s="76">
        <v>8463.1</v>
      </c>
      <c r="S15" s="57"/>
      <c r="T15" s="6" t="s">
        <v>113</v>
      </c>
    </row>
    <row r="16" spans="1:21" ht="51" customHeight="1">
      <c r="A16" s="12" t="s">
        <v>129</v>
      </c>
      <c r="B16" s="13" t="s">
        <v>70</v>
      </c>
      <c r="C16" s="31" t="s">
        <v>65</v>
      </c>
      <c r="D16" s="6"/>
      <c r="E16" s="6"/>
      <c r="F16" s="6">
        <v>450</v>
      </c>
      <c r="G16" s="6">
        <v>400</v>
      </c>
      <c r="H16" s="6"/>
      <c r="I16" s="6"/>
      <c r="J16" s="6">
        <v>450</v>
      </c>
      <c r="K16" s="6">
        <v>400</v>
      </c>
      <c r="L16" s="57"/>
      <c r="M16" s="61"/>
      <c r="N16" s="68">
        <v>450</v>
      </c>
      <c r="O16" s="68">
        <v>400</v>
      </c>
      <c r="P16" s="61"/>
      <c r="Q16" s="61"/>
      <c r="R16" s="76">
        <v>450</v>
      </c>
      <c r="S16" s="77"/>
      <c r="T16" s="94" t="s">
        <v>152</v>
      </c>
    </row>
    <row r="17" spans="1:22" ht="51" customHeight="1">
      <c r="A17" s="12" t="s">
        <v>130</v>
      </c>
      <c r="B17" s="13" t="s">
        <v>99</v>
      </c>
      <c r="C17" s="31" t="s">
        <v>65</v>
      </c>
      <c r="D17" s="6"/>
      <c r="E17" s="6"/>
      <c r="F17" s="6">
        <v>126.9</v>
      </c>
      <c r="G17" s="6"/>
      <c r="H17" s="6"/>
      <c r="I17" s="6"/>
      <c r="J17" s="6">
        <v>126.9</v>
      </c>
      <c r="K17" s="6"/>
      <c r="L17" s="57"/>
      <c r="M17" s="61"/>
      <c r="N17" s="68">
        <v>126.9</v>
      </c>
      <c r="O17" s="61"/>
      <c r="P17" s="61"/>
      <c r="Q17" s="61"/>
      <c r="R17" s="76">
        <v>126.9</v>
      </c>
      <c r="S17" s="57"/>
      <c r="T17" s="6" t="s">
        <v>113</v>
      </c>
    </row>
    <row r="18" spans="1:22" ht="51" customHeight="1">
      <c r="A18" s="12" t="s">
        <v>131</v>
      </c>
      <c r="B18" s="13" t="s">
        <v>119</v>
      </c>
      <c r="C18" s="31" t="s">
        <v>65</v>
      </c>
      <c r="D18" s="6"/>
      <c r="E18" s="6"/>
      <c r="F18" s="6">
        <v>4.2</v>
      </c>
      <c r="G18" s="6">
        <v>0.1</v>
      </c>
      <c r="H18" s="6"/>
      <c r="I18" s="6"/>
      <c r="J18" s="6">
        <v>4.2</v>
      </c>
      <c r="K18" s="6">
        <v>0.1</v>
      </c>
      <c r="L18" s="57"/>
      <c r="M18" s="61"/>
      <c r="N18" s="68">
        <v>4.2</v>
      </c>
      <c r="O18" s="68">
        <v>0.1</v>
      </c>
      <c r="P18" s="61"/>
      <c r="Q18" s="61"/>
      <c r="R18" s="61"/>
      <c r="S18" s="77">
        <f>O18</f>
        <v>0.1</v>
      </c>
      <c r="T18" s="6" t="s">
        <v>113</v>
      </c>
    </row>
    <row r="19" spans="1:22" ht="51" customHeight="1">
      <c r="A19" s="12" t="s">
        <v>132</v>
      </c>
      <c r="B19" s="13" t="s">
        <v>103</v>
      </c>
      <c r="C19" s="31" t="s">
        <v>65</v>
      </c>
      <c r="D19" s="6"/>
      <c r="E19" s="6"/>
      <c r="F19" s="6">
        <v>355</v>
      </c>
      <c r="G19" s="6"/>
      <c r="H19" s="6"/>
      <c r="I19" s="6"/>
      <c r="J19" s="6">
        <v>355</v>
      </c>
      <c r="K19" s="6"/>
      <c r="L19" s="57"/>
      <c r="M19" s="61"/>
      <c r="N19" s="68">
        <v>355</v>
      </c>
      <c r="O19" s="61"/>
      <c r="P19" s="61"/>
      <c r="Q19" s="61"/>
      <c r="R19" s="76">
        <v>355</v>
      </c>
      <c r="S19" s="57"/>
      <c r="T19" s="6" t="s">
        <v>113</v>
      </c>
    </row>
    <row r="20" spans="1:22" ht="51" customHeight="1">
      <c r="A20" s="12" t="s">
        <v>133</v>
      </c>
      <c r="B20" s="13" t="s">
        <v>115</v>
      </c>
      <c r="C20" s="31" t="s">
        <v>65</v>
      </c>
      <c r="D20" s="6"/>
      <c r="E20" s="6"/>
      <c r="F20" s="6">
        <v>496.9</v>
      </c>
      <c r="G20" s="6"/>
      <c r="H20" s="6"/>
      <c r="I20" s="6"/>
      <c r="J20" s="6">
        <v>496.9</v>
      </c>
      <c r="K20" s="6"/>
      <c r="L20" s="57"/>
      <c r="M20" s="61"/>
      <c r="N20" s="68">
        <v>496.9</v>
      </c>
      <c r="O20" s="61"/>
      <c r="P20" s="61"/>
      <c r="Q20" s="61"/>
      <c r="R20" s="76">
        <v>496.9</v>
      </c>
      <c r="S20" s="57"/>
      <c r="T20" s="6" t="s">
        <v>113</v>
      </c>
    </row>
    <row r="21" spans="1:22" ht="69" customHeight="1">
      <c r="A21" s="12" t="s">
        <v>38</v>
      </c>
      <c r="B21" s="14" t="s">
        <v>37</v>
      </c>
      <c r="C21" s="31" t="s">
        <v>65</v>
      </c>
      <c r="D21" s="6"/>
      <c r="E21" s="6">
        <v>8378.4</v>
      </c>
      <c r="F21" s="6"/>
      <c r="G21" s="6"/>
      <c r="H21" s="6"/>
      <c r="I21" s="6">
        <v>8378.4</v>
      </c>
      <c r="J21" s="6"/>
      <c r="K21" s="6"/>
      <c r="L21" s="57"/>
      <c r="M21" s="67">
        <v>5430.1</v>
      </c>
      <c r="N21" s="68"/>
      <c r="O21" s="61"/>
      <c r="P21" s="61"/>
      <c r="Q21" s="84">
        <f>M21</f>
        <v>5430.1</v>
      </c>
      <c r="R21" s="61"/>
      <c r="S21" s="57"/>
      <c r="T21" s="6" t="s">
        <v>113</v>
      </c>
    </row>
    <row r="22" spans="1:22" ht="120" customHeight="1">
      <c r="A22" s="12" t="s">
        <v>39</v>
      </c>
      <c r="B22" s="15" t="s">
        <v>46</v>
      </c>
      <c r="C22" s="31" t="s">
        <v>65</v>
      </c>
      <c r="D22" s="6"/>
      <c r="E22" s="6">
        <v>3422.2</v>
      </c>
      <c r="F22" s="6"/>
      <c r="G22" s="6"/>
      <c r="H22" s="6"/>
      <c r="I22" s="6">
        <v>3422.2</v>
      </c>
      <c r="J22" s="6"/>
      <c r="K22" s="6"/>
      <c r="L22" s="57"/>
      <c r="M22" s="67">
        <v>3422.2</v>
      </c>
      <c r="N22" s="68"/>
      <c r="O22" s="61"/>
      <c r="P22" s="61"/>
      <c r="Q22" s="76">
        <v>3286.5</v>
      </c>
      <c r="R22" s="61"/>
      <c r="S22" s="57"/>
      <c r="T22" s="6" t="s">
        <v>113</v>
      </c>
    </row>
    <row r="23" spans="1:22" ht="63.2" customHeight="1">
      <c r="A23" s="18" t="s">
        <v>54</v>
      </c>
      <c r="B23" s="16" t="s">
        <v>87</v>
      </c>
      <c r="C23" s="35"/>
      <c r="D23" s="17">
        <f>D24</f>
        <v>3298.5</v>
      </c>
      <c r="E23" s="17">
        <f t="shared" ref="E23:S23" si="1">E24</f>
        <v>1041.7</v>
      </c>
      <c r="F23" s="17">
        <f t="shared" si="1"/>
        <v>429.4</v>
      </c>
      <c r="G23" s="17">
        <f t="shared" si="1"/>
        <v>0</v>
      </c>
      <c r="H23" s="17">
        <f>H24</f>
        <v>3298.5</v>
      </c>
      <c r="I23" s="17">
        <f t="shared" si="1"/>
        <v>1041.7</v>
      </c>
      <c r="J23" s="17">
        <f t="shared" si="1"/>
        <v>429.4</v>
      </c>
      <c r="K23" s="17">
        <f t="shared" si="1"/>
        <v>0</v>
      </c>
      <c r="L23" s="60">
        <f t="shared" si="1"/>
        <v>3298.5</v>
      </c>
      <c r="M23" s="60">
        <f t="shared" si="1"/>
        <v>1041.7</v>
      </c>
      <c r="N23" s="71">
        <f t="shared" si="1"/>
        <v>429.4</v>
      </c>
      <c r="O23" s="60">
        <f t="shared" si="1"/>
        <v>0</v>
      </c>
      <c r="P23" s="60">
        <f t="shared" si="1"/>
        <v>3298.5</v>
      </c>
      <c r="Q23" s="60">
        <f t="shared" si="1"/>
        <v>1041.7</v>
      </c>
      <c r="R23" s="60">
        <f t="shared" si="1"/>
        <v>429.4</v>
      </c>
      <c r="S23" s="60">
        <f t="shared" si="1"/>
        <v>0</v>
      </c>
      <c r="T23" s="60"/>
    </row>
    <row r="24" spans="1:22" ht="144" customHeight="1">
      <c r="A24" s="37" t="s">
        <v>134</v>
      </c>
      <c r="B24" s="15" t="s">
        <v>78</v>
      </c>
      <c r="C24" s="31" t="s">
        <v>65</v>
      </c>
      <c r="D24" s="6">
        <v>3298.5</v>
      </c>
      <c r="E24" s="25">
        <v>1041.7</v>
      </c>
      <c r="F24" s="6">
        <v>429.4</v>
      </c>
      <c r="G24" s="6"/>
      <c r="H24" s="6">
        <v>3298.5</v>
      </c>
      <c r="I24" s="25">
        <v>1041.7</v>
      </c>
      <c r="J24" s="6">
        <v>429.4</v>
      </c>
      <c r="K24" s="6"/>
      <c r="L24" s="69">
        <v>3298.5</v>
      </c>
      <c r="M24" s="68">
        <v>1041.7</v>
      </c>
      <c r="N24" s="68">
        <v>429.4</v>
      </c>
      <c r="O24" s="61"/>
      <c r="P24" s="76">
        <v>3298.5</v>
      </c>
      <c r="Q24" s="76">
        <v>1041.7</v>
      </c>
      <c r="R24" s="76">
        <v>429.4</v>
      </c>
      <c r="S24" s="57"/>
      <c r="T24" s="6" t="s">
        <v>113</v>
      </c>
    </row>
    <row r="25" spans="1:22" ht="31.5" customHeight="1">
      <c r="A25" s="18" t="s">
        <v>56</v>
      </c>
      <c r="B25" s="16" t="s">
        <v>88</v>
      </c>
      <c r="C25" s="35"/>
      <c r="D25" s="52">
        <f>D26+D27</f>
        <v>0</v>
      </c>
      <c r="E25" s="52">
        <f>E26+E27</f>
        <v>8692.2000000000007</v>
      </c>
      <c r="F25" s="52">
        <f t="shared" ref="F25:S25" si="2">F26+F27</f>
        <v>800.6</v>
      </c>
      <c r="G25" s="52">
        <f t="shared" si="2"/>
        <v>0</v>
      </c>
      <c r="H25" s="52">
        <f>H26+H27</f>
        <v>0</v>
      </c>
      <c r="I25" s="52">
        <f>I26+I27</f>
        <v>8692.2000000000007</v>
      </c>
      <c r="J25" s="52">
        <f>J26+J27</f>
        <v>800.6</v>
      </c>
      <c r="K25" s="52">
        <f>K26+K27</f>
        <v>0</v>
      </c>
      <c r="L25" s="62">
        <f t="shared" si="2"/>
        <v>0</v>
      </c>
      <c r="M25" s="62">
        <f t="shared" si="2"/>
        <v>8692.2000000000007</v>
      </c>
      <c r="N25" s="72">
        <f t="shared" si="2"/>
        <v>800.6</v>
      </c>
      <c r="O25" s="62">
        <f t="shared" si="2"/>
        <v>0</v>
      </c>
      <c r="P25" s="62">
        <f t="shared" si="2"/>
        <v>0</v>
      </c>
      <c r="Q25" s="62">
        <f t="shared" si="2"/>
        <v>8472.1</v>
      </c>
      <c r="R25" s="62">
        <f t="shared" si="2"/>
        <v>778.8</v>
      </c>
      <c r="S25" s="62">
        <f t="shared" si="2"/>
        <v>0</v>
      </c>
      <c r="T25" s="60"/>
    </row>
    <row r="26" spans="1:22" ht="111.75" customHeight="1">
      <c r="A26" s="37" t="s">
        <v>135</v>
      </c>
      <c r="B26" s="15" t="s">
        <v>89</v>
      </c>
      <c r="C26" s="31" t="s">
        <v>65</v>
      </c>
      <c r="D26" s="6"/>
      <c r="E26" s="25">
        <v>8084.2</v>
      </c>
      <c r="F26" s="6">
        <v>799.6</v>
      </c>
      <c r="G26" s="6"/>
      <c r="H26" s="6"/>
      <c r="I26" s="25">
        <v>8084.2</v>
      </c>
      <c r="J26" s="6">
        <v>799.6</v>
      </c>
      <c r="K26" s="6"/>
      <c r="L26" s="57"/>
      <c r="M26" s="68">
        <v>8084.2</v>
      </c>
      <c r="N26" s="68">
        <v>799.6</v>
      </c>
      <c r="O26" s="61"/>
      <c r="P26" s="61"/>
      <c r="Q26" s="76">
        <v>7864.1</v>
      </c>
      <c r="R26" s="76">
        <v>777.8</v>
      </c>
      <c r="S26" s="57"/>
      <c r="T26" s="6" t="s">
        <v>113</v>
      </c>
    </row>
    <row r="27" spans="1:22" ht="201" customHeight="1">
      <c r="A27" s="37" t="s">
        <v>136</v>
      </c>
      <c r="B27" s="15" t="s">
        <v>104</v>
      </c>
      <c r="C27" s="31" t="s">
        <v>65</v>
      </c>
      <c r="D27" s="6"/>
      <c r="E27" s="25">
        <v>608</v>
      </c>
      <c r="F27" s="6">
        <v>1</v>
      </c>
      <c r="G27" s="6"/>
      <c r="H27" s="6"/>
      <c r="I27" s="25">
        <v>608</v>
      </c>
      <c r="J27" s="6">
        <v>1</v>
      </c>
      <c r="K27" s="6"/>
      <c r="L27" s="57"/>
      <c r="M27" s="67">
        <v>608</v>
      </c>
      <c r="N27" s="67">
        <v>1</v>
      </c>
      <c r="O27" s="61"/>
      <c r="P27" s="61"/>
      <c r="Q27" s="75">
        <v>608</v>
      </c>
      <c r="R27" s="75">
        <v>1</v>
      </c>
      <c r="S27" s="57"/>
      <c r="T27" s="6" t="s">
        <v>113</v>
      </c>
    </row>
    <row r="28" spans="1:22" ht="81.75" customHeight="1">
      <c r="A28" s="37" t="s">
        <v>58</v>
      </c>
      <c r="B28" s="15" t="s">
        <v>100</v>
      </c>
      <c r="C28" s="31" t="s">
        <v>65</v>
      </c>
      <c r="D28" s="6"/>
      <c r="E28" s="25">
        <v>1500</v>
      </c>
      <c r="F28" s="6"/>
      <c r="G28" s="6"/>
      <c r="H28" s="6"/>
      <c r="I28" s="25">
        <v>1500</v>
      </c>
      <c r="J28" s="6"/>
      <c r="K28" s="6"/>
      <c r="L28" s="57"/>
      <c r="M28" s="67">
        <v>1500</v>
      </c>
      <c r="N28" s="68"/>
      <c r="O28" s="61"/>
      <c r="P28" s="61"/>
      <c r="Q28" s="75">
        <v>1500</v>
      </c>
      <c r="R28" s="61"/>
      <c r="S28" s="57"/>
      <c r="T28" s="6" t="s">
        <v>113</v>
      </c>
    </row>
    <row r="29" spans="1:22" ht="21" customHeight="1">
      <c r="A29" s="19"/>
      <c r="B29" s="20" t="s">
        <v>32</v>
      </c>
      <c r="C29" s="21"/>
      <c r="D29" s="24">
        <f>D10+D11+D21+D22+D23+D25+D28</f>
        <v>3298.5</v>
      </c>
      <c r="E29" s="24">
        <f t="shared" ref="E29:S29" si="3">E10+E11+E21+E22+E23+E25+E28</f>
        <v>407318.90000000008</v>
      </c>
      <c r="F29" s="24">
        <f t="shared" si="3"/>
        <v>154562</v>
      </c>
      <c r="G29" s="24">
        <f t="shared" si="3"/>
        <v>400.1</v>
      </c>
      <c r="H29" s="24">
        <f t="shared" ref="H29:N29" si="4">H10+H11+H21+H22+H23+H25+H28</f>
        <v>3298.5</v>
      </c>
      <c r="I29" s="24">
        <f t="shared" si="4"/>
        <v>407318.90000000008</v>
      </c>
      <c r="J29" s="24">
        <f t="shared" si="4"/>
        <v>154562</v>
      </c>
      <c r="K29" s="24">
        <f t="shared" si="4"/>
        <v>400.1</v>
      </c>
      <c r="L29" s="24">
        <f t="shared" si="4"/>
        <v>3298.5</v>
      </c>
      <c r="M29" s="24">
        <f t="shared" si="4"/>
        <v>404305.2</v>
      </c>
      <c r="N29" s="70">
        <f t="shared" si="4"/>
        <v>153952.29999999999</v>
      </c>
      <c r="O29" s="70">
        <f t="shared" si="3"/>
        <v>400.1</v>
      </c>
      <c r="P29" s="78">
        <f t="shared" si="3"/>
        <v>3298.5</v>
      </c>
      <c r="Q29" s="78">
        <f t="shared" si="3"/>
        <v>403949.39999999997</v>
      </c>
      <c r="R29" s="78">
        <f t="shared" si="3"/>
        <v>150110.97</v>
      </c>
      <c r="S29" s="78">
        <f t="shared" si="3"/>
        <v>0.1</v>
      </c>
      <c r="T29" s="64"/>
    </row>
    <row r="30" spans="1:22" s="47" customFormat="1" ht="28.5" customHeight="1">
      <c r="A30" s="5"/>
      <c r="B30" s="36" t="s">
        <v>11</v>
      </c>
      <c r="C30" s="7"/>
      <c r="D30" s="7"/>
      <c r="E30" s="7"/>
      <c r="F30" s="7"/>
      <c r="G30" s="7"/>
      <c r="H30" s="7"/>
      <c r="I30" s="7"/>
      <c r="J30" s="7"/>
      <c r="K30" s="7"/>
      <c r="L30" s="61"/>
      <c r="M30" s="61"/>
      <c r="N30" s="61"/>
      <c r="O30" s="61"/>
      <c r="P30" s="61"/>
      <c r="Q30" s="61"/>
      <c r="R30" s="61"/>
      <c r="S30" s="61"/>
      <c r="T30" s="61"/>
    </row>
    <row r="31" spans="1:22" ht="79.5" customHeight="1">
      <c r="A31" s="12" t="s">
        <v>18</v>
      </c>
      <c r="B31" s="13" t="s">
        <v>120</v>
      </c>
      <c r="C31" s="31" t="s">
        <v>65</v>
      </c>
      <c r="D31" s="6"/>
      <c r="E31" s="25">
        <v>529162.4</v>
      </c>
      <c r="F31" s="6">
        <v>93049.8</v>
      </c>
      <c r="G31" s="6">
        <v>138.69999999999999</v>
      </c>
      <c r="H31" s="6"/>
      <c r="I31" s="25">
        <v>529162.4</v>
      </c>
      <c r="J31" s="6">
        <v>93049.8</v>
      </c>
      <c r="K31" s="6">
        <v>138.69999999999999</v>
      </c>
      <c r="L31" s="57"/>
      <c r="M31" s="67">
        <v>529162.4</v>
      </c>
      <c r="N31" s="67">
        <f>92660.1-0.2</f>
        <v>92659.900000000009</v>
      </c>
      <c r="O31" s="44">
        <v>136.69999999999999</v>
      </c>
      <c r="P31" s="83"/>
      <c r="Q31" s="84">
        <v>529162.4</v>
      </c>
      <c r="R31" s="84">
        <f>95613.7+0.7-7207.7</f>
        <v>88406.7</v>
      </c>
      <c r="S31" s="79">
        <v>136.69999999999999</v>
      </c>
      <c r="T31" s="6" t="s">
        <v>113</v>
      </c>
      <c r="U31" s="87" t="s">
        <v>151</v>
      </c>
      <c r="V31" s="88">
        <v>4253.2</v>
      </c>
    </row>
    <row r="32" spans="1:22" ht="33" customHeight="1">
      <c r="A32" s="18" t="s">
        <v>19</v>
      </c>
      <c r="B32" s="16" t="s">
        <v>50</v>
      </c>
      <c r="C32" s="17"/>
      <c r="D32" s="17">
        <f t="shared" ref="D32:S32" si="5">SUM(D33:D35)</f>
        <v>17712</v>
      </c>
      <c r="E32" s="17">
        <f t="shared" si="5"/>
        <v>24223.8</v>
      </c>
      <c r="F32" s="17">
        <f t="shared" si="5"/>
        <v>2878.8999999999996</v>
      </c>
      <c r="G32" s="17">
        <f t="shared" si="5"/>
        <v>0</v>
      </c>
      <c r="H32" s="17">
        <f t="shared" si="5"/>
        <v>17712</v>
      </c>
      <c r="I32" s="17">
        <f t="shared" si="5"/>
        <v>24223.8</v>
      </c>
      <c r="J32" s="17">
        <f t="shared" si="5"/>
        <v>2878.8999999999996</v>
      </c>
      <c r="K32" s="17">
        <f t="shared" si="5"/>
        <v>0</v>
      </c>
      <c r="L32" s="60">
        <f t="shared" si="5"/>
        <v>17576.2</v>
      </c>
      <c r="M32" s="60">
        <f t="shared" si="5"/>
        <v>24180.999999999996</v>
      </c>
      <c r="N32" s="60">
        <f t="shared" si="5"/>
        <v>2869.5</v>
      </c>
      <c r="O32" s="60">
        <f t="shared" si="5"/>
        <v>0</v>
      </c>
      <c r="P32" s="60">
        <f t="shared" si="5"/>
        <v>14343.6</v>
      </c>
      <c r="Q32" s="60">
        <f t="shared" si="5"/>
        <v>22177.8</v>
      </c>
      <c r="R32" s="60">
        <f t="shared" si="5"/>
        <v>2548.3999999999996</v>
      </c>
      <c r="S32" s="60">
        <f t="shared" si="5"/>
        <v>0</v>
      </c>
      <c r="T32" s="60"/>
      <c r="V32" s="46"/>
    </row>
    <row r="33" spans="1:21" ht="126.75" customHeight="1">
      <c r="A33" s="12" t="s">
        <v>137</v>
      </c>
      <c r="B33" s="13" t="s">
        <v>116</v>
      </c>
      <c r="C33" s="31" t="s">
        <v>65</v>
      </c>
      <c r="D33" s="6"/>
      <c r="E33" s="25">
        <v>16684.8</v>
      </c>
      <c r="F33" s="25">
        <v>1650.3</v>
      </c>
      <c r="G33" s="25"/>
      <c r="H33" s="6"/>
      <c r="I33" s="25">
        <v>16684.8</v>
      </c>
      <c r="J33" s="25">
        <v>1650.3</v>
      </c>
      <c r="K33" s="25"/>
      <c r="L33" s="58"/>
      <c r="M33" s="73">
        <v>16684.8</v>
      </c>
      <c r="N33" s="73">
        <v>1650.3</v>
      </c>
      <c r="O33" s="57"/>
      <c r="P33" s="82"/>
      <c r="Q33" s="85">
        <v>15702.5</v>
      </c>
      <c r="R33" s="84">
        <v>1553.1</v>
      </c>
      <c r="S33" s="57"/>
      <c r="T33" s="6" t="s">
        <v>113</v>
      </c>
      <c r="U33" s="45">
        <v>157.80000000000001</v>
      </c>
    </row>
    <row r="34" spans="1:21" ht="52.5" customHeight="1">
      <c r="A34" s="12" t="s">
        <v>138</v>
      </c>
      <c r="B34" s="13" t="s">
        <v>108</v>
      </c>
      <c r="C34" s="31" t="s">
        <v>65</v>
      </c>
      <c r="D34" s="6">
        <v>17712</v>
      </c>
      <c r="E34" s="25">
        <v>5593.2</v>
      </c>
      <c r="F34" s="25">
        <v>1226.5999999999999</v>
      </c>
      <c r="G34" s="25"/>
      <c r="H34" s="6">
        <v>17712</v>
      </c>
      <c r="I34" s="25">
        <v>5593.2</v>
      </c>
      <c r="J34" s="25">
        <v>1226.5999999999999</v>
      </c>
      <c r="K34" s="25"/>
      <c r="L34" s="73">
        <v>17576.2</v>
      </c>
      <c r="M34" s="73">
        <v>5550.4</v>
      </c>
      <c r="N34" s="73">
        <v>1217.2</v>
      </c>
      <c r="O34" s="57"/>
      <c r="P34" s="81">
        <v>14343.6</v>
      </c>
      <c r="Q34" s="85">
        <v>4529.5</v>
      </c>
      <c r="R34" s="84">
        <v>993.3</v>
      </c>
      <c r="S34" s="57"/>
      <c r="T34" s="6" t="s">
        <v>113</v>
      </c>
    </row>
    <row r="35" spans="1:21" ht="182.85" customHeight="1">
      <c r="A35" s="12" t="s">
        <v>139</v>
      </c>
      <c r="B35" s="13" t="s">
        <v>104</v>
      </c>
      <c r="C35" s="31" t="s">
        <v>65</v>
      </c>
      <c r="D35" s="6"/>
      <c r="E35" s="25">
        <v>1945.8</v>
      </c>
      <c r="F35" s="25">
        <v>2</v>
      </c>
      <c r="G35" s="25"/>
      <c r="H35" s="6"/>
      <c r="I35" s="25">
        <v>1945.8</v>
      </c>
      <c r="J35" s="25">
        <v>2</v>
      </c>
      <c r="K35" s="25"/>
      <c r="L35" s="58"/>
      <c r="M35" s="73">
        <v>1945.8</v>
      </c>
      <c r="N35" s="73">
        <v>2</v>
      </c>
      <c r="O35" s="57"/>
      <c r="P35" s="82"/>
      <c r="Q35" s="85">
        <v>1945.8</v>
      </c>
      <c r="R35" s="84">
        <v>2</v>
      </c>
      <c r="S35" s="57"/>
      <c r="T35" s="6" t="s">
        <v>113</v>
      </c>
    </row>
    <row r="36" spans="1:21" ht="43.5" customHeight="1">
      <c r="A36" s="18" t="s">
        <v>20</v>
      </c>
      <c r="B36" s="16" t="s">
        <v>85</v>
      </c>
      <c r="C36" s="35" t="s">
        <v>65</v>
      </c>
      <c r="D36" s="17">
        <f>SUM(D37:D48)</f>
        <v>0</v>
      </c>
      <c r="E36" s="17">
        <f t="shared" ref="E36:S36" si="6">SUM(E37:E48)</f>
        <v>0</v>
      </c>
      <c r="F36" s="17">
        <f t="shared" si="6"/>
        <v>22721.899999999998</v>
      </c>
      <c r="G36" s="17">
        <f t="shared" si="6"/>
        <v>453.2</v>
      </c>
      <c r="H36" s="17">
        <f>SUM(H37:H48)</f>
        <v>0</v>
      </c>
      <c r="I36" s="17">
        <f>SUM(I37:I48)</f>
        <v>0</v>
      </c>
      <c r="J36" s="17">
        <f>SUM(J37:J48)</f>
        <v>22721.899999999998</v>
      </c>
      <c r="K36" s="17">
        <f>SUM(K37:K48)</f>
        <v>453.2</v>
      </c>
      <c r="L36" s="60">
        <f t="shared" si="6"/>
        <v>0</v>
      </c>
      <c r="M36" s="60">
        <f t="shared" si="6"/>
        <v>0</v>
      </c>
      <c r="N36" s="60">
        <f t="shared" si="6"/>
        <v>22558.7</v>
      </c>
      <c r="O36" s="60">
        <f t="shared" si="6"/>
        <v>451.1</v>
      </c>
      <c r="P36" s="60">
        <f t="shared" si="6"/>
        <v>0</v>
      </c>
      <c r="Q36" s="60">
        <f t="shared" si="6"/>
        <v>0</v>
      </c>
      <c r="R36" s="60">
        <f t="shared" si="6"/>
        <v>21891.699999999997</v>
      </c>
      <c r="S36" s="60">
        <f t="shared" si="6"/>
        <v>2.7</v>
      </c>
      <c r="T36" s="60"/>
    </row>
    <row r="37" spans="1:21" ht="117.75" customHeight="1">
      <c r="A37" s="12" t="s">
        <v>34</v>
      </c>
      <c r="B37" s="13" t="s">
        <v>121</v>
      </c>
      <c r="C37" s="31" t="s">
        <v>65</v>
      </c>
      <c r="D37" s="6"/>
      <c r="E37" s="6"/>
      <c r="F37" s="6">
        <v>5628.5</v>
      </c>
      <c r="G37" s="6"/>
      <c r="H37" s="6"/>
      <c r="I37" s="6"/>
      <c r="J37" s="6">
        <v>5628.5</v>
      </c>
      <c r="K37" s="6"/>
      <c r="L37" s="61"/>
      <c r="M37" s="61"/>
      <c r="N37" s="68">
        <f>5285.6+289.6</f>
        <v>5575.2000000000007</v>
      </c>
      <c r="O37" s="61"/>
      <c r="P37" s="82"/>
      <c r="Q37" s="82"/>
      <c r="R37" s="81">
        <v>4948</v>
      </c>
      <c r="S37" s="57"/>
      <c r="T37" s="6" t="s">
        <v>113</v>
      </c>
    </row>
    <row r="38" spans="1:21" ht="33" customHeight="1">
      <c r="A38" s="12" t="s">
        <v>117</v>
      </c>
      <c r="B38" s="13" t="s">
        <v>7</v>
      </c>
      <c r="C38" s="31" t="s">
        <v>65</v>
      </c>
      <c r="D38" s="6"/>
      <c r="E38" s="6"/>
      <c r="F38" s="6">
        <v>9488</v>
      </c>
      <c r="G38" s="6"/>
      <c r="H38" s="6"/>
      <c r="I38" s="6"/>
      <c r="J38" s="6">
        <v>9488</v>
      </c>
      <c r="K38" s="6"/>
      <c r="L38" s="61"/>
      <c r="M38" s="61"/>
      <c r="N38" s="68">
        <f>8821.8+665.9</f>
        <v>9487.6999999999989</v>
      </c>
      <c r="O38" s="61"/>
      <c r="P38" s="82"/>
      <c r="Q38" s="82"/>
      <c r="R38" s="81">
        <v>9458.5</v>
      </c>
      <c r="S38" s="57"/>
      <c r="T38" s="6" t="s">
        <v>113</v>
      </c>
    </row>
    <row r="39" spans="1:21" ht="45.75" customHeight="1">
      <c r="A39" s="12" t="s">
        <v>79</v>
      </c>
      <c r="B39" s="13" t="s">
        <v>8</v>
      </c>
      <c r="C39" s="31" t="s">
        <v>65</v>
      </c>
      <c r="D39" s="6"/>
      <c r="E39" s="6"/>
      <c r="F39" s="6">
        <v>125.2</v>
      </c>
      <c r="G39" s="6"/>
      <c r="H39" s="6"/>
      <c r="I39" s="6"/>
      <c r="J39" s="6">
        <v>125.2</v>
      </c>
      <c r="K39" s="6"/>
      <c r="L39" s="61"/>
      <c r="M39" s="61"/>
      <c r="N39" s="67">
        <v>125.2</v>
      </c>
      <c r="O39" s="61"/>
      <c r="P39" s="82"/>
      <c r="Q39" s="82"/>
      <c r="R39" s="81">
        <v>124.3</v>
      </c>
      <c r="S39" s="57"/>
      <c r="T39" s="6" t="s">
        <v>113</v>
      </c>
    </row>
    <row r="40" spans="1:21" ht="53.25" customHeight="1">
      <c r="A40" s="12" t="s">
        <v>105</v>
      </c>
      <c r="B40" s="13" t="s">
        <v>90</v>
      </c>
      <c r="C40" s="31" t="s">
        <v>65</v>
      </c>
      <c r="D40" s="6"/>
      <c r="E40" s="6"/>
      <c r="F40" s="6">
        <v>3343.8</v>
      </c>
      <c r="G40" s="6"/>
      <c r="H40" s="6"/>
      <c r="I40" s="6"/>
      <c r="J40" s="6">
        <v>3343.8</v>
      </c>
      <c r="K40" s="6"/>
      <c r="L40" s="61"/>
      <c r="M40" s="61"/>
      <c r="N40" s="68">
        <v>3343.8</v>
      </c>
      <c r="O40" s="61"/>
      <c r="P40" s="82"/>
      <c r="Q40" s="82"/>
      <c r="R40" s="81">
        <v>3343.8</v>
      </c>
      <c r="S40" s="57"/>
      <c r="T40" s="6" t="s">
        <v>113</v>
      </c>
      <c r="U40" s="45">
        <v>15.6</v>
      </c>
    </row>
    <row r="41" spans="1:21" ht="41.45" customHeight="1">
      <c r="A41" s="12" t="s">
        <v>106</v>
      </c>
      <c r="B41" s="11" t="s">
        <v>119</v>
      </c>
      <c r="C41" s="31" t="s">
        <v>65</v>
      </c>
      <c r="D41" s="6"/>
      <c r="E41" s="6"/>
      <c r="F41" s="6">
        <v>22.7</v>
      </c>
      <c r="G41" s="6">
        <v>3.2</v>
      </c>
      <c r="H41" s="6"/>
      <c r="I41" s="6"/>
      <c r="J41" s="6">
        <v>22.7</v>
      </c>
      <c r="K41" s="6">
        <v>3.2</v>
      </c>
      <c r="L41" s="61"/>
      <c r="M41" s="61"/>
      <c r="N41" s="68">
        <v>22.7</v>
      </c>
      <c r="O41" s="42">
        <v>1.1000000000000001</v>
      </c>
      <c r="P41" s="82"/>
      <c r="Q41" s="82"/>
      <c r="R41" s="82">
        <v>13</v>
      </c>
      <c r="S41" s="81">
        <v>2.7</v>
      </c>
      <c r="T41" s="6" t="s">
        <v>113</v>
      </c>
    </row>
    <row r="42" spans="1:21" ht="41.45" customHeight="1">
      <c r="A42" s="12" t="s">
        <v>107</v>
      </c>
      <c r="B42" s="11" t="s">
        <v>101</v>
      </c>
      <c r="C42" s="31" t="s">
        <v>65</v>
      </c>
      <c r="D42" s="6"/>
      <c r="E42" s="6"/>
      <c r="F42" s="6">
        <v>915</v>
      </c>
      <c r="G42" s="6">
        <v>450</v>
      </c>
      <c r="H42" s="6"/>
      <c r="I42" s="6"/>
      <c r="J42" s="6">
        <v>915</v>
      </c>
      <c r="K42" s="6">
        <v>450</v>
      </c>
      <c r="L42" s="61"/>
      <c r="M42" s="61"/>
      <c r="N42" s="68">
        <f>765+150</f>
        <v>915</v>
      </c>
      <c r="O42" s="42">
        <v>450</v>
      </c>
      <c r="P42" s="82"/>
      <c r="Q42" s="82"/>
      <c r="R42" s="81">
        <f>765+150</f>
        <v>915</v>
      </c>
      <c r="S42" s="57"/>
      <c r="T42" s="94" t="s">
        <v>152</v>
      </c>
    </row>
    <row r="43" spans="1:21" ht="41.45" customHeight="1">
      <c r="A43" s="12" t="s">
        <v>140</v>
      </c>
      <c r="B43" s="11" t="s">
        <v>102</v>
      </c>
      <c r="C43" s="31" t="s">
        <v>65</v>
      </c>
      <c r="D43" s="6"/>
      <c r="E43" s="6"/>
      <c r="F43" s="6">
        <v>600</v>
      </c>
      <c r="G43" s="6"/>
      <c r="H43" s="6"/>
      <c r="I43" s="6"/>
      <c r="J43" s="6">
        <v>600</v>
      </c>
      <c r="K43" s="6"/>
      <c r="L43" s="61"/>
      <c r="M43" s="61"/>
      <c r="N43" s="68">
        <v>600</v>
      </c>
      <c r="O43" s="61"/>
      <c r="P43" s="82"/>
      <c r="Q43" s="82"/>
      <c r="R43" s="81">
        <v>600</v>
      </c>
      <c r="S43" s="57"/>
      <c r="T43" s="6" t="s">
        <v>113</v>
      </c>
    </row>
    <row r="44" spans="1:21" ht="41.45" customHeight="1">
      <c r="A44" s="12" t="s">
        <v>141</v>
      </c>
      <c r="B44" s="11" t="s">
        <v>109</v>
      </c>
      <c r="C44" s="31" t="s">
        <v>65</v>
      </c>
      <c r="D44" s="6"/>
      <c r="E44" s="6"/>
      <c r="F44" s="6">
        <v>430</v>
      </c>
      <c r="G44" s="6"/>
      <c r="H44" s="6"/>
      <c r="I44" s="6"/>
      <c r="J44" s="6">
        <v>430</v>
      </c>
      <c r="K44" s="6"/>
      <c r="L44" s="61"/>
      <c r="M44" s="61"/>
      <c r="N44" s="68">
        <v>430</v>
      </c>
      <c r="O44" s="61"/>
      <c r="P44" s="82"/>
      <c r="Q44" s="82"/>
      <c r="R44" s="81">
        <v>430</v>
      </c>
      <c r="S44" s="57"/>
      <c r="T44" s="6" t="s">
        <v>113</v>
      </c>
    </row>
    <row r="45" spans="1:21" ht="51" customHeight="1">
      <c r="A45" s="12" t="s">
        <v>142</v>
      </c>
      <c r="B45" s="11" t="s">
        <v>110</v>
      </c>
      <c r="C45" s="31" t="s">
        <v>65</v>
      </c>
      <c r="D45" s="6"/>
      <c r="E45" s="6"/>
      <c r="F45" s="6">
        <v>117.8</v>
      </c>
      <c r="G45" s="6"/>
      <c r="H45" s="6"/>
      <c r="I45" s="6"/>
      <c r="J45" s="6">
        <v>117.8</v>
      </c>
      <c r="K45" s="6"/>
      <c r="L45" s="61"/>
      <c r="M45" s="61"/>
      <c r="N45" s="68">
        <v>117.8</v>
      </c>
      <c r="O45" s="61"/>
      <c r="P45" s="82"/>
      <c r="Q45" s="82"/>
      <c r="R45" s="81">
        <v>117.8</v>
      </c>
      <c r="S45" s="57"/>
      <c r="T45" s="6" t="s">
        <v>113</v>
      </c>
    </row>
    <row r="46" spans="1:21" ht="41.45" customHeight="1">
      <c r="A46" s="12" t="s">
        <v>143</v>
      </c>
      <c r="B46" s="11" t="s">
        <v>122</v>
      </c>
      <c r="C46" s="31" t="s">
        <v>65</v>
      </c>
      <c r="D46" s="6"/>
      <c r="E46" s="6"/>
      <c r="F46" s="6">
        <v>1234.8</v>
      </c>
      <c r="G46" s="6"/>
      <c r="H46" s="6"/>
      <c r="I46" s="6"/>
      <c r="J46" s="6">
        <v>1234.8</v>
      </c>
      <c r="K46" s="6"/>
      <c r="L46" s="61"/>
      <c r="M46" s="61"/>
      <c r="N46" s="68">
        <f>1193.7+41.1</f>
        <v>1234.8</v>
      </c>
      <c r="O46" s="61"/>
      <c r="P46" s="82"/>
      <c r="Q46" s="82"/>
      <c r="R46" s="81">
        <f>1193.7+41.1</f>
        <v>1234.8</v>
      </c>
      <c r="S46" s="57"/>
      <c r="T46" s="6" t="s">
        <v>113</v>
      </c>
    </row>
    <row r="47" spans="1:21" ht="41.45" customHeight="1">
      <c r="A47" s="12" t="s">
        <v>144</v>
      </c>
      <c r="B47" s="11" t="s">
        <v>123</v>
      </c>
      <c r="C47" s="31" t="s">
        <v>65</v>
      </c>
      <c r="D47" s="6"/>
      <c r="E47" s="6"/>
      <c r="F47" s="6">
        <v>150</v>
      </c>
      <c r="G47" s="6"/>
      <c r="H47" s="6"/>
      <c r="I47" s="6"/>
      <c r="J47" s="6">
        <v>150</v>
      </c>
      <c r="K47" s="6"/>
      <c r="L47" s="61"/>
      <c r="M47" s="61"/>
      <c r="N47" s="68">
        <v>150</v>
      </c>
      <c r="O47" s="61"/>
      <c r="P47" s="82"/>
      <c r="Q47" s="82"/>
      <c r="R47" s="81">
        <v>150</v>
      </c>
      <c r="S47" s="57"/>
      <c r="T47" s="6" t="s">
        <v>113</v>
      </c>
    </row>
    <row r="48" spans="1:21" ht="41.45" customHeight="1">
      <c r="A48" s="12" t="s">
        <v>145</v>
      </c>
      <c r="B48" s="11" t="s">
        <v>124</v>
      </c>
      <c r="C48" s="31" t="s">
        <v>65</v>
      </c>
      <c r="D48" s="6"/>
      <c r="E48" s="6"/>
      <c r="F48" s="6">
        <v>666.1</v>
      </c>
      <c r="G48" s="6"/>
      <c r="H48" s="6"/>
      <c r="I48" s="6"/>
      <c r="J48" s="6">
        <v>666.1</v>
      </c>
      <c r="K48" s="6"/>
      <c r="L48" s="61"/>
      <c r="M48" s="61"/>
      <c r="N48" s="68">
        <f>450.5+106</f>
        <v>556.5</v>
      </c>
      <c r="O48" s="61"/>
      <c r="P48" s="82"/>
      <c r="Q48" s="82"/>
      <c r="R48" s="81">
        <f>450.5+106</f>
        <v>556.5</v>
      </c>
      <c r="S48" s="57"/>
      <c r="T48" s="6" t="s">
        <v>113</v>
      </c>
    </row>
    <row r="49" spans="1:22" ht="67.5" customHeight="1">
      <c r="A49" s="12" t="s">
        <v>21</v>
      </c>
      <c r="B49" s="11" t="s">
        <v>41</v>
      </c>
      <c r="C49" s="31" t="s">
        <v>65</v>
      </c>
      <c r="D49" s="6"/>
      <c r="E49" s="6">
        <v>689.9</v>
      </c>
      <c r="F49" s="6"/>
      <c r="G49" s="6"/>
      <c r="H49" s="6"/>
      <c r="I49" s="6">
        <v>689.9</v>
      </c>
      <c r="J49" s="6"/>
      <c r="K49" s="6"/>
      <c r="L49" s="61"/>
      <c r="M49" s="68">
        <v>395.4</v>
      </c>
      <c r="N49" s="61"/>
      <c r="O49" s="61"/>
      <c r="P49" s="82"/>
      <c r="Q49" s="81">
        <f>M49</f>
        <v>395.4</v>
      </c>
      <c r="R49" s="82"/>
      <c r="S49" s="57"/>
      <c r="T49" s="6" t="s">
        <v>113</v>
      </c>
    </row>
    <row r="50" spans="1:22" ht="125.25" customHeight="1">
      <c r="A50" s="12" t="s">
        <v>68</v>
      </c>
      <c r="B50" s="11" t="s">
        <v>49</v>
      </c>
      <c r="C50" s="31" t="s">
        <v>65</v>
      </c>
      <c r="D50" s="6"/>
      <c r="E50" s="6">
        <v>6318.4</v>
      </c>
      <c r="F50" s="6"/>
      <c r="G50" s="6"/>
      <c r="H50" s="6"/>
      <c r="I50" s="6">
        <v>6318.4</v>
      </c>
      <c r="J50" s="6"/>
      <c r="K50" s="6"/>
      <c r="L50" s="61"/>
      <c r="M50" s="67">
        <v>6318.4</v>
      </c>
      <c r="N50" s="61"/>
      <c r="O50" s="61"/>
      <c r="P50" s="82"/>
      <c r="Q50" s="81">
        <v>6318.4</v>
      </c>
      <c r="R50" s="82"/>
      <c r="S50" s="57"/>
      <c r="T50" s="6" t="s">
        <v>113</v>
      </c>
    </row>
    <row r="51" spans="1:22" ht="130.5" customHeight="1">
      <c r="A51" s="12" t="s">
        <v>40</v>
      </c>
      <c r="B51" s="11" t="s">
        <v>146</v>
      </c>
      <c r="C51" s="31" t="s">
        <v>65</v>
      </c>
      <c r="D51" s="6"/>
      <c r="E51" s="6">
        <v>4529.3999999999996</v>
      </c>
      <c r="F51" s="6"/>
      <c r="G51" s="6"/>
      <c r="H51" s="6"/>
      <c r="I51" s="6">
        <v>4529.3999999999996</v>
      </c>
      <c r="J51" s="6"/>
      <c r="K51" s="6"/>
      <c r="L51" s="61"/>
      <c r="M51" s="67">
        <v>4529.3999999999996</v>
      </c>
      <c r="N51" s="59"/>
      <c r="O51" s="59"/>
      <c r="P51" s="83"/>
      <c r="Q51" s="84">
        <v>4503.5</v>
      </c>
      <c r="R51" s="82"/>
      <c r="S51" s="57"/>
      <c r="T51" s="6" t="s">
        <v>113</v>
      </c>
    </row>
    <row r="52" spans="1:22" ht="62.25" customHeight="1">
      <c r="A52" s="12" t="s">
        <v>42</v>
      </c>
      <c r="B52" s="11" t="s">
        <v>45</v>
      </c>
      <c r="C52" s="31" t="s">
        <v>65</v>
      </c>
      <c r="D52" s="6"/>
      <c r="E52" s="6">
        <v>1918.7</v>
      </c>
      <c r="F52" s="6"/>
      <c r="G52" s="6"/>
      <c r="H52" s="6"/>
      <c r="I52" s="6">
        <v>1918.7</v>
      </c>
      <c r="J52" s="6"/>
      <c r="K52" s="6"/>
      <c r="L52" s="57"/>
      <c r="M52" s="68">
        <v>1910.3</v>
      </c>
      <c r="N52" s="61"/>
      <c r="O52" s="61"/>
      <c r="P52" s="82"/>
      <c r="Q52" s="81">
        <v>1194</v>
      </c>
      <c r="R52" s="82"/>
      <c r="S52" s="57"/>
      <c r="T52" s="6" t="s">
        <v>113</v>
      </c>
    </row>
    <row r="53" spans="1:22" ht="94.5" customHeight="1">
      <c r="A53" s="12" t="s">
        <v>43</v>
      </c>
      <c r="B53" s="11" t="s">
        <v>100</v>
      </c>
      <c r="C53" s="31" t="s">
        <v>65</v>
      </c>
      <c r="D53" s="6"/>
      <c r="E53" s="25">
        <v>23046.3</v>
      </c>
      <c r="F53" s="25"/>
      <c r="G53" s="25"/>
      <c r="H53" s="6"/>
      <c r="I53" s="25">
        <v>23046.3</v>
      </c>
      <c r="J53" s="25"/>
      <c r="K53" s="25"/>
      <c r="L53" s="58"/>
      <c r="M53" s="67">
        <v>23046.3</v>
      </c>
      <c r="N53" s="61"/>
      <c r="O53" s="61"/>
      <c r="P53" s="82"/>
      <c r="Q53" s="81">
        <v>19623.400000000001</v>
      </c>
      <c r="R53" s="82"/>
      <c r="S53" s="57"/>
      <c r="T53" s="6" t="s">
        <v>113</v>
      </c>
    </row>
    <row r="54" spans="1:22" ht="94.5" customHeight="1">
      <c r="A54" s="12" t="s">
        <v>44</v>
      </c>
      <c r="B54" s="11" t="s">
        <v>111</v>
      </c>
      <c r="C54" s="31" t="s">
        <v>65</v>
      </c>
      <c r="D54" s="6">
        <v>14556.4</v>
      </c>
      <c r="E54" s="25"/>
      <c r="F54" s="25"/>
      <c r="G54" s="25"/>
      <c r="H54" s="6">
        <v>14556.4</v>
      </c>
      <c r="I54" s="25"/>
      <c r="J54" s="25"/>
      <c r="K54" s="25"/>
      <c r="L54" s="67">
        <v>14556.4</v>
      </c>
      <c r="M54" s="57"/>
      <c r="N54" s="61"/>
      <c r="O54" s="61"/>
      <c r="P54" s="81">
        <v>14480.7</v>
      </c>
      <c r="Q54" s="82"/>
      <c r="R54" s="82"/>
      <c r="S54" s="57"/>
      <c r="T54" s="6" t="s">
        <v>113</v>
      </c>
    </row>
    <row r="55" spans="1:22" ht="21" customHeight="1">
      <c r="A55" s="19"/>
      <c r="B55" s="20" t="s">
        <v>32</v>
      </c>
      <c r="C55" s="21"/>
      <c r="D55" s="24">
        <f>D31+D32+D36+D49+D50+D51+D52+D53+D54</f>
        <v>32268.400000000001</v>
      </c>
      <c r="E55" s="24">
        <f t="shared" ref="E55:S55" si="7">E31+E32+E36+E49+E50+E51+E52+E53+E54</f>
        <v>589888.90000000014</v>
      </c>
      <c r="F55" s="24">
        <f t="shared" si="7"/>
        <v>118650.59999999999</v>
      </c>
      <c r="G55" s="24">
        <f t="shared" si="7"/>
        <v>591.9</v>
      </c>
      <c r="H55" s="24">
        <f>H31+H32+H36+H49+H50+H51+H52+H53+H54</f>
        <v>32268.400000000001</v>
      </c>
      <c r="I55" s="24">
        <f>I31+I32+I36+I49+I50+I51+I52+I53+I54</f>
        <v>589888.90000000014</v>
      </c>
      <c r="J55" s="24">
        <f>J31+J32+J36+J49+J50+J51+J52+J53+J54</f>
        <v>118650.59999999999</v>
      </c>
      <c r="K55" s="24">
        <f>K31+K32+K36+K49+K50+K51+K52+K53+K54</f>
        <v>591.9</v>
      </c>
      <c r="L55" s="70">
        <f t="shared" si="7"/>
        <v>32132.6</v>
      </c>
      <c r="M55" s="70">
        <f t="shared" si="7"/>
        <v>589543.20000000019</v>
      </c>
      <c r="N55" s="24">
        <f t="shared" si="7"/>
        <v>118088.1</v>
      </c>
      <c r="O55" s="24">
        <f t="shared" si="7"/>
        <v>587.79999999999995</v>
      </c>
      <c r="P55" s="63">
        <f t="shared" si="7"/>
        <v>28824.300000000003</v>
      </c>
      <c r="Q55" s="63">
        <f t="shared" si="7"/>
        <v>583374.90000000014</v>
      </c>
      <c r="R55" s="63">
        <f t="shared" si="7"/>
        <v>112846.79999999999</v>
      </c>
      <c r="S55" s="63">
        <f t="shared" si="7"/>
        <v>139.39999999999998</v>
      </c>
      <c r="T55" s="64"/>
      <c r="U55" s="46"/>
      <c r="V55" s="46"/>
    </row>
    <row r="56" spans="1:22" s="47" customFormat="1" ht="32.25" customHeight="1">
      <c r="A56" s="5"/>
      <c r="B56" s="36" t="s">
        <v>12</v>
      </c>
      <c r="C56" s="7"/>
      <c r="D56" s="7"/>
      <c r="E56" s="7"/>
      <c r="F56" s="7"/>
      <c r="G56" s="7"/>
      <c r="H56" s="7"/>
      <c r="I56" s="7"/>
      <c r="J56" s="7"/>
      <c r="K56" s="7"/>
      <c r="L56" s="61"/>
      <c r="M56" s="61"/>
      <c r="N56" s="61"/>
      <c r="O56" s="61"/>
      <c r="P56" s="61"/>
      <c r="Q56" s="61"/>
      <c r="R56" s="61"/>
      <c r="S56" s="61"/>
      <c r="T56" s="61"/>
    </row>
    <row r="57" spans="1:22" ht="32.25" customHeight="1">
      <c r="A57" s="18" t="s">
        <v>22</v>
      </c>
      <c r="B57" s="16" t="s">
        <v>13</v>
      </c>
      <c r="C57" s="17"/>
      <c r="D57" s="17">
        <f>SUM(D58)</f>
        <v>0</v>
      </c>
      <c r="E57" s="17">
        <f t="shared" ref="E57:S57" si="8">SUM(E58)</f>
        <v>0</v>
      </c>
      <c r="F57" s="17">
        <f t="shared" si="8"/>
        <v>77767.199999999997</v>
      </c>
      <c r="G57" s="17">
        <f t="shared" si="8"/>
        <v>0</v>
      </c>
      <c r="H57" s="17">
        <f>SUM(H58)</f>
        <v>0</v>
      </c>
      <c r="I57" s="17">
        <f t="shared" si="8"/>
        <v>0</v>
      </c>
      <c r="J57" s="17">
        <f t="shared" si="8"/>
        <v>77767.199999999997</v>
      </c>
      <c r="K57" s="17">
        <f t="shared" si="8"/>
        <v>0</v>
      </c>
      <c r="L57" s="60">
        <f t="shared" si="8"/>
        <v>0</v>
      </c>
      <c r="M57" s="60">
        <f t="shared" si="8"/>
        <v>0</v>
      </c>
      <c r="N57" s="60">
        <f t="shared" si="8"/>
        <v>77767.199999999997</v>
      </c>
      <c r="O57" s="60">
        <f t="shared" si="8"/>
        <v>0</v>
      </c>
      <c r="P57" s="60">
        <f t="shared" si="8"/>
        <v>0</v>
      </c>
      <c r="Q57" s="60">
        <f t="shared" si="8"/>
        <v>0</v>
      </c>
      <c r="R57" s="60">
        <f t="shared" si="8"/>
        <v>76803.7</v>
      </c>
      <c r="S57" s="60">
        <f t="shared" si="8"/>
        <v>0</v>
      </c>
      <c r="T57" s="60"/>
    </row>
    <row r="58" spans="1:22" ht="37.700000000000003" customHeight="1">
      <c r="A58" s="12" t="s">
        <v>23</v>
      </c>
      <c r="B58" s="40" t="s">
        <v>14</v>
      </c>
      <c r="C58" s="31" t="s">
        <v>65</v>
      </c>
      <c r="D58" s="6"/>
      <c r="E58" s="6"/>
      <c r="F58" s="6">
        <v>77767.199999999997</v>
      </c>
      <c r="G58" s="6"/>
      <c r="H58" s="6"/>
      <c r="I58" s="6"/>
      <c r="J58" s="6">
        <v>77767.199999999997</v>
      </c>
      <c r="K58" s="6"/>
      <c r="L58" s="57"/>
      <c r="M58" s="61"/>
      <c r="N58" s="42">
        <v>77767.199999999997</v>
      </c>
      <c r="O58" s="61"/>
      <c r="P58" s="61"/>
      <c r="Q58" s="61"/>
      <c r="R58" s="76">
        <v>76803.7</v>
      </c>
      <c r="S58" s="57"/>
      <c r="T58" s="6" t="s">
        <v>113</v>
      </c>
    </row>
    <row r="59" spans="1:22" ht="42.75" customHeight="1">
      <c r="A59" s="18" t="s">
        <v>24</v>
      </c>
      <c r="B59" s="16" t="s">
        <v>85</v>
      </c>
      <c r="C59" s="17"/>
      <c r="D59" s="17">
        <f t="shared" ref="D59:S59" si="9">SUM(D60:D62)</f>
        <v>0</v>
      </c>
      <c r="E59" s="17">
        <f t="shared" si="9"/>
        <v>0</v>
      </c>
      <c r="F59" s="17">
        <f t="shared" si="9"/>
        <v>6662.9</v>
      </c>
      <c r="G59" s="17">
        <f t="shared" si="9"/>
        <v>0</v>
      </c>
      <c r="H59" s="17">
        <f>SUM(H60:H62)</f>
        <v>0</v>
      </c>
      <c r="I59" s="17">
        <f>SUM(I60:I62)</f>
        <v>0</v>
      </c>
      <c r="J59" s="17">
        <f>SUM(J60:J62)</f>
        <v>6662.9</v>
      </c>
      <c r="K59" s="17">
        <f>SUM(K60:K62)</f>
        <v>0</v>
      </c>
      <c r="L59" s="60">
        <f t="shared" si="9"/>
        <v>0</v>
      </c>
      <c r="M59" s="60">
        <f t="shared" si="9"/>
        <v>0</v>
      </c>
      <c r="N59" s="60">
        <f t="shared" si="9"/>
        <v>6662.9</v>
      </c>
      <c r="O59" s="60">
        <f t="shared" si="9"/>
        <v>0</v>
      </c>
      <c r="P59" s="60">
        <f t="shared" si="9"/>
        <v>0</v>
      </c>
      <c r="Q59" s="60">
        <f t="shared" si="9"/>
        <v>0</v>
      </c>
      <c r="R59" s="60">
        <f t="shared" si="9"/>
        <v>6658.0999999999995</v>
      </c>
      <c r="S59" s="60">
        <f t="shared" si="9"/>
        <v>0</v>
      </c>
      <c r="T59" s="60"/>
    </row>
    <row r="60" spans="1:22" ht="45.2" customHeight="1">
      <c r="A60" s="12" t="s">
        <v>35</v>
      </c>
      <c r="B60" s="13" t="s">
        <v>15</v>
      </c>
      <c r="C60" s="31" t="s">
        <v>65</v>
      </c>
      <c r="D60" s="6"/>
      <c r="E60" s="6"/>
      <c r="F60" s="6">
        <v>6475</v>
      </c>
      <c r="G60" s="6"/>
      <c r="H60" s="6"/>
      <c r="I60" s="6"/>
      <c r="J60" s="6">
        <v>6475</v>
      </c>
      <c r="K60" s="6"/>
      <c r="L60" s="57"/>
      <c r="M60" s="61"/>
      <c r="N60" s="42">
        <v>6475</v>
      </c>
      <c r="O60" s="61"/>
      <c r="P60" s="61"/>
      <c r="Q60" s="61"/>
      <c r="R60" s="76">
        <v>6474.3</v>
      </c>
      <c r="S60" s="61"/>
      <c r="T60" s="6" t="s">
        <v>113</v>
      </c>
    </row>
    <row r="61" spans="1:22" ht="45.2" customHeight="1">
      <c r="A61" s="12" t="s">
        <v>47</v>
      </c>
      <c r="B61" s="13" t="s">
        <v>7</v>
      </c>
      <c r="C61" s="31" t="s">
        <v>65</v>
      </c>
      <c r="D61" s="6"/>
      <c r="E61" s="6"/>
      <c r="F61" s="6">
        <v>187.5</v>
      </c>
      <c r="G61" s="25"/>
      <c r="H61" s="6"/>
      <c r="I61" s="6"/>
      <c r="J61" s="6">
        <v>187.5</v>
      </c>
      <c r="K61" s="25"/>
      <c r="L61" s="57"/>
      <c r="M61" s="61"/>
      <c r="N61" s="44">
        <v>187.5</v>
      </c>
      <c r="O61" s="61"/>
      <c r="P61" s="61"/>
      <c r="Q61" s="61"/>
      <c r="R61" s="76">
        <v>183.4</v>
      </c>
      <c r="S61" s="61"/>
      <c r="T61" s="6" t="s">
        <v>113</v>
      </c>
    </row>
    <row r="62" spans="1:22" ht="39" customHeight="1">
      <c r="A62" s="12" t="s">
        <v>48</v>
      </c>
      <c r="B62" s="13" t="s">
        <v>8</v>
      </c>
      <c r="C62" s="31" t="s">
        <v>65</v>
      </c>
      <c r="D62" s="6"/>
      <c r="E62" s="6"/>
      <c r="F62" s="6">
        <v>0.4</v>
      </c>
      <c r="G62" s="6"/>
      <c r="H62" s="6"/>
      <c r="I62" s="6"/>
      <c r="J62" s="6">
        <v>0.4</v>
      </c>
      <c r="K62" s="6"/>
      <c r="L62" s="57"/>
      <c r="M62" s="61"/>
      <c r="N62" s="42">
        <v>0.4</v>
      </c>
      <c r="O62" s="61"/>
      <c r="P62" s="61"/>
      <c r="Q62" s="61"/>
      <c r="R62" s="76">
        <v>0.4</v>
      </c>
      <c r="S62" s="61"/>
      <c r="T62" s="6" t="s">
        <v>113</v>
      </c>
    </row>
    <row r="63" spans="1:22" ht="111" customHeight="1">
      <c r="A63" s="12" t="s">
        <v>25</v>
      </c>
      <c r="B63" s="11" t="s">
        <v>46</v>
      </c>
      <c r="C63" s="31" t="s">
        <v>65</v>
      </c>
      <c r="D63" s="6"/>
      <c r="E63" s="6">
        <v>278.39999999999998</v>
      </c>
      <c r="F63" s="6"/>
      <c r="G63" s="6"/>
      <c r="H63" s="6"/>
      <c r="I63" s="6">
        <v>278.39999999999998</v>
      </c>
      <c r="J63" s="6"/>
      <c r="K63" s="6"/>
      <c r="L63" s="57"/>
      <c r="M63" s="44">
        <v>278.39999999999998</v>
      </c>
      <c r="N63" s="61"/>
      <c r="O63" s="61"/>
      <c r="P63" s="61"/>
      <c r="Q63" s="76">
        <v>268.60000000000002</v>
      </c>
      <c r="R63" s="61"/>
      <c r="S63" s="61"/>
      <c r="T63" s="6" t="s">
        <v>113</v>
      </c>
    </row>
    <row r="64" spans="1:22" ht="21" customHeight="1">
      <c r="A64" s="19"/>
      <c r="B64" s="20" t="s">
        <v>32</v>
      </c>
      <c r="C64" s="21"/>
      <c r="D64" s="21">
        <f>D57+D59+D63</f>
        <v>0</v>
      </c>
      <c r="E64" s="21">
        <f t="shared" ref="E64:S64" si="10">E57+E59+E63</f>
        <v>278.39999999999998</v>
      </c>
      <c r="F64" s="21">
        <f t="shared" si="10"/>
        <v>84430.099999999991</v>
      </c>
      <c r="G64" s="21">
        <f t="shared" si="10"/>
        <v>0</v>
      </c>
      <c r="H64" s="21">
        <f>H57+H59+H63</f>
        <v>0</v>
      </c>
      <c r="I64" s="21">
        <f>I57+I59+I63</f>
        <v>278.39999999999998</v>
      </c>
      <c r="J64" s="21">
        <f>J57+J59+J63</f>
        <v>84430.099999999991</v>
      </c>
      <c r="K64" s="21">
        <f>K57+K59+K63</f>
        <v>0</v>
      </c>
      <c r="L64" s="64">
        <f t="shared" si="10"/>
        <v>0</v>
      </c>
      <c r="M64" s="21">
        <f t="shared" si="10"/>
        <v>278.39999999999998</v>
      </c>
      <c r="N64" s="21">
        <f t="shared" si="10"/>
        <v>84430.099999999991</v>
      </c>
      <c r="O64" s="64">
        <f t="shared" si="10"/>
        <v>0</v>
      </c>
      <c r="P64" s="64">
        <f t="shared" si="10"/>
        <v>0</v>
      </c>
      <c r="Q64" s="80">
        <f t="shared" si="10"/>
        <v>268.60000000000002</v>
      </c>
      <c r="R64" s="80">
        <f t="shared" si="10"/>
        <v>83461.8</v>
      </c>
      <c r="S64" s="64">
        <f t="shared" si="10"/>
        <v>0</v>
      </c>
      <c r="T64" s="64"/>
    </row>
    <row r="65" spans="1:20" s="47" customFormat="1" ht="21" customHeight="1">
      <c r="A65" s="37"/>
      <c r="B65" s="41" t="s">
        <v>16</v>
      </c>
      <c r="C65" s="7"/>
      <c r="D65" s="7"/>
      <c r="E65" s="7"/>
      <c r="F65" s="7"/>
      <c r="G65" s="7"/>
      <c r="H65" s="7"/>
      <c r="I65" s="7"/>
      <c r="J65" s="7"/>
      <c r="K65" s="7"/>
      <c r="L65" s="61"/>
      <c r="M65" s="61"/>
      <c r="N65" s="61"/>
      <c r="O65" s="61"/>
      <c r="P65" s="61"/>
      <c r="Q65" s="61"/>
      <c r="R65" s="61"/>
      <c r="S65" s="61"/>
      <c r="T65" s="61"/>
    </row>
    <row r="66" spans="1:20" ht="27.75" customHeight="1">
      <c r="A66" s="12" t="s">
        <v>26</v>
      </c>
      <c r="B66" s="13" t="s">
        <v>14</v>
      </c>
      <c r="C66" s="31" t="s">
        <v>65</v>
      </c>
      <c r="D66" s="6"/>
      <c r="E66" s="6"/>
      <c r="F66" s="6">
        <v>3343.3</v>
      </c>
      <c r="G66" s="6"/>
      <c r="H66" s="6"/>
      <c r="I66" s="6"/>
      <c r="J66" s="6">
        <v>3343.3</v>
      </c>
      <c r="K66" s="6"/>
      <c r="L66" s="57"/>
      <c r="M66" s="61"/>
      <c r="N66" s="42">
        <v>3343.3</v>
      </c>
      <c r="O66" s="61"/>
      <c r="P66" s="61"/>
      <c r="Q66" s="61"/>
      <c r="R66" s="76">
        <v>2908.1</v>
      </c>
      <c r="S66" s="61"/>
      <c r="T66" s="6" t="s">
        <v>113</v>
      </c>
    </row>
    <row r="67" spans="1:20" ht="45.2" customHeight="1">
      <c r="A67" s="18" t="s">
        <v>27</v>
      </c>
      <c r="B67" s="16" t="s">
        <v>85</v>
      </c>
      <c r="C67" s="17"/>
      <c r="D67" s="17">
        <f t="shared" ref="D67:S67" si="11">SUM(D68:D69)</f>
        <v>0</v>
      </c>
      <c r="E67" s="17">
        <f t="shared" si="11"/>
        <v>0</v>
      </c>
      <c r="F67" s="17">
        <f t="shared" si="11"/>
        <v>438.6</v>
      </c>
      <c r="G67" s="17">
        <f t="shared" si="11"/>
        <v>18.2</v>
      </c>
      <c r="H67" s="17">
        <f t="shared" si="11"/>
        <v>0</v>
      </c>
      <c r="I67" s="17">
        <f t="shared" si="11"/>
        <v>0</v>
      </c>
      <c r="J67" s="17">
        <f t="shared" si="11"/>
        <v>438.6</v>
      </c>
      <c r="K67" s="17">
        <f t="shared" si="11"/>
        <v>18.2</v>
      </c>
      <c r="L67" s="60">
        <f t="shared" si="11"/>
        <v>0</v>
      </c>
      <c r="M67" s="60">
        <f t="shared" si="11"/>
        <v>0</v>
      </c>
      <c r="N67" s="60">
        <f t="shared" si="11"/>
        <v>438.6</v>
      </c>
      <c r="O67" s="60">
        <f t="shared" si="11"/>
        <v>12.1</v>
      </c>
      <c r="P67" s="60">
        <f t="shared" si="11"/>
        <v>0</v>
      </c>
      <c r="Q67" s="60">
        <f t="shared" si="11"/>
        <v>0</v>
      </c>
      <c r="R67" s="60">
        <f t="shared" si="11"/>
        <v>438.6</v>
      </c>
      <c r="S67" s="60">
        <f t="shared" si="11"/>
        <v>12.1</v>
      </c>
      <c r="T67" s="60"/>
    </row>
    <row r="68" spans="1:20" ht="39.75" customHeight="1">
      <c r="A68" s="37" t="s">
        <v>28</v>
      </c>
      <c r="B68" s="13" t="s">
        <v>91</v>
      </c>
      <c r="C68" s="31" t="s">
        <v>65</v>
      </c>
      <c r="D68" s="6"/>
      <c r="E68" s="6"/>
      <c r="F68" s="6">
        <v>438.6</v>
      </c>
      <c r="G68" s="6"/>
      <c r="H68" s="6"/>
      <c r="I68" s="6"/>
      <c r="J68" s="6">
        <v>438.6</v>
      </c>
      <c r="K68" s="6"/>
      <c r="L68" s="57"/>
      <c r="M68" s="61"/>
      <c r="N68" s="42">
        <v>438.6</v>
      </c>
      <c r="O68" s="61"/>
      <c r="P68" s="61"/>
      <c r="Q68" s="61"/>
      <c r="R68" s="76">
        <v>438.6</v>
      </c>
      <c r="S68" s="57"/>
      <c r="T68" s="6" t="s">
        <v>113</v>
      </c>
    </row>
    <row r="69" spans="1:20" ht="39.75" customHeight="1">
      <c r="A69" s="37" t="s">
        <v>147</v>
      </c>
      <c r="B69" s="13" t="s">
        <v>76</v>
      </c>
      <c r="C69" s="31" t="s">
        <v>65</v>
      </c>
      <c r="D69" s="6"/>
      <c r="E69" s="6"/>
      <c r="F69" s="6"/>
      <c r="G69" s="6">
        <v>18.2</v>
      </c>
      <c r="H69" s="6"/>
      <c r="I69" s="6"/>
      <c r="J69" s="6"/>
      <c r="K69" s="6">
        <v>18.2</v>
      </c>
      <c r="L69" s="57"/>
      <c r="M69" s="61"/>
      <c r="N69" s="61"/>
      <c r="O69" s="42">
        <v>12.1</v>
      </c>
      <c r="P69" s="61"/>
      <c r="Q69" s="61"/>
      <c r="R69" s="61"/>
      <c r="S69" s="77">
        <f>O69</f>
        <v>12.1</v>
      </c>
      <c r="T69" s="6" t="s">
        <v>113</v>
      </c>
    </row>
    <row r="70" spans="1:20" ht="21" customHeight="1">
      <c r="A70" s="19"/>
      <c r="B70" s="20" t="s">
        <v>32</v>
      </c>
      <c r="C70" s="21"/>
      <c r="D70" s="21">
        <f>D66+D67</f>
        <v>0</v>
      </c>
      <c r="E70" s="21">
        <f t="shared" ref="E70:S70" si="12">E66+E67</f>
        <v>0</v>
      </c>
      <c r="F70" s="21">
        <f t="shared" si="12"/>
        <v>3781.9</v>
      </c>
      <c r="G70" s="21">
        <f t="shared" si="12"/>
        <v>18.2</v>
      </c>
      <c r="H70" s="21">
        <f>H66+H67</f>
        <v>0</v>
      </c>
      <c r="I70" s="21">
        <f>I66+I67</f>
        <v>0</v>
      </c>
      <c r="J70" s="21">
        <f>J66+J67</f>
        <v>3781.9</v>
      </c>
      <c r="K70" s="21">
        <f>K66+K67</f>
        <v>18.2</v>
      </c>
      <c r="L70" s="64">
        <f t="shared" si="12"/>
        <v>0</v>
      </c>
      <c r="M70" s="64">
        <f t="shared" si="12"/>
        <v>0</v>
      </c>
      <c r="N70" s="21">
        <f t="shared" si="12"/>
        <v>3781.9</v>
      </c>
      <c r="O70" s="21">
        <f t="shared" si="12"/>
        <v>12.1</v>
      </c>
      <c r="P70" s="64">
        <f t="shared" si="12"/>
        <v>0</v>
      </c>
      <c r="Q70" s="64">
        <f t="shared" si="12"/>
        <v>0</v>
      </c>
      <c r="R70" s="80">
        <f t="shared" si="12"/>
        <v>3346.7</v>
      </c>
      <c r="S70" s="64">
        <f t="shared" si="12"/>
        <v>12.1</v>
      </c>
      <c r="T70" s="64"/>
    </row>
    <row r="71" spans="1:20" s="47" customFormat="1" ht="21" customHeight="1">
      <c r="A71" s="37"/>
      <c r="B71" s="41" t="s">
        <v>36</v>
      </c>
      <c r="C71" s="7"/>
      <c r="D71" s="7"/>
      <c r="E71" s="7"/>
      <c r="F71" s="7"/>
      <c r="G71" s="7"/>
      <c r="H71" s="7"/>
      <c r="I71" s="7"/>
      <c r="J71" s="7"/>
      <c r="K71" s="7"/>
      <c r="L71" s="61"/>
      <c r="M71" s="61"/>
      <c r="N71" s="61"/>
      <c r="O71" s="61"/>
      <c r="P71" s="61"/>
      <c r="Q71" s="61"/>
      <c r="R71" s="61"/>
      <c r="S71" s="61"/>
      <c r="T71" s="61"/>
    </row>
    <row r="72" spans="1:20" ht="31.5" customHeight="1">
      <c r="A72" s="12" t="s">
        <v>29</v>
      </c>
      <c r="B72" s="13" t="s">
        <v>17</v>
      </c>
      <c r="C72" s="31" t="s">
        <v>65</v>
      </c>
      <c r="D72" s="6"/>
      <c r="E72" s="6"/>
      <c r="F72" s="6">
        <v>8408.1</v>
      </c>
      <c r="G72" s="6"/>
      <c r="H72" s="6"/>
      <c r="I72" s="6"/>
      <c r="J72" s="6">
        <v>8408.1</v>
      </c>
      <c r="K72" s="6"/>
      <c r="L72" s="57"/>
      <c r="M72" s="61"/>
      <c r="N72" s="42">
        <v>8335.9</v>
      </c>
      <c r="O72" s="61"/>
      <c r="P72" s="61"/>
      <c r="Q72" s="61"/>
      <c r="R72" s="76">
        <f>N72</f>
        <v>8335.9</v>
      </c>
      <c r="S72" s="61"/>
      <c r="T72" s="6" t="s">
        <v>113</v>
      </c>
    </row>
    <row r="73" spans="1:20" ht="46.5" customHeight="1">
      <c r="A73" s="12" t="s">
        <v>30</v>
      </c>
      <c r="B73" s="13" t="s">
        <v>148</v>
      </c>
      <c r="C73" s="31" t="s">
        <v>65</v>
      </c>
      <c r="D73" s="6"/>
      <c r="E73" s="6"/>
      <c r="F73" s="6">
        <v>27362.5</v>
      </c>
      <c r="G73" s="6"/>
      <c r="H73" s="6"/>
      <c r="I73" s="6"/>
      <c r="J73" s="6">
        <v>27362.5</v>
      </c>
      <c r="K73" s="6"/>
      <c r="L73" s="57"/>
      <c r="M73" s="61"/>
      <c r="N73" s="42">
        <v>27271.599999999999</v>
      </c>
      <c r="O73" s="61"/>
      <c r="P73" s="61"/>
      <c r="Q73" s="61"/>
      <c r="R73" s="75">
        <v>27276.3</v>
      </c>
      <c r="S73" s="61"/>
      <c r="T73" s="6" t="s">
        <v>113</v>
      </c>
    </row>
    <row r="74" spans="1:20" ht="67.5" customHeight="1">
      <c r="A74" s="12" t="s">
        <v>31</v>
      </c>
      <c r="B74" s="13" t="s">
        <v>51</v>
      </c>
      <c r="C74" s="31" t="s">
        <v>65</v>
      </c>
      <c r="D74" s="6"/>
      <c r="E74" s="6">
        <v>7891.1</v>
      </c>
      <c r="F74" s="6"/>
      <c r="G74" s="6"/>
      <c r="H74" s="6"/>
      <c r="I74" s="6">
        <v>7891.1</v>
      </c>
      <c r="J74" s="6"/>
      <c r="K74" s="6"/>
      <c r="L74" s="57"/>
      <c r="M74" s="42">
        <v>7891.1</v>
      </c>
      <c r="N74" s="61"/>
      <c r="O74" s="61"/>
      <c r="P74" s="61"/>
      <c r="Q74" s="76">
        <f>M74</f>
        <v>7891.1</v>
      </c>
      <c r="R74" s="61"/>
      <c r="S74" s="61"/>
      <c r="T74" s="6" t="s">
        <v>113</v>
      </c>
    </row>
    <row r="75" spans="1:20" ht="40.5" customHeight="1">
      <c r="A75" s="18" t="s">
        <v>52</v>
      </c>
      <c r="B75" s="16" t="s">
        <v>85</v>
      </c>
      <c r="C75" s="17"/>
      <c r="D75" s="17">
        <f t="shared" ref="D75:S75" si="13">SUM(D76:D78)</f>
        <v>0</v>
      </c>
      <c r="E75" s="17">
        <f t="shared" si="13"/>
        <v>0</v>
      </c>
      <c r="F75" s="17">
        <f t="shared" si="13"/>
        <v>502.5</v>
      </c>
      <c r="G75" s="17">
        <f t="shared" si="13"/>
        <v>71.099999999999994</v>
      </c>
      <c r="H75" s="17">
        <f>SUM(H76:H78)</f>
        <v>0</v>
      </c>
      <c r="I75" s="17">
        <f>SUM(I76:I78)</f>
        <v>0</v>
      </c>
      <c r="J75" s="17">
        <f>SUM(J76:J78)</f>
        <v>502.5</v>
      </c>
      <c r="K75" s="17">
        <f>SUM(K76:K78)</f>
        <v>71.099999999999994</v>
      </c>
      <c r="L75" s="60">
        <f t="shared" si="13"/>
        <v>0</v>
      </c>
      <c r="M75" s="60">
        <f t="shared" si="13"/>
        <v>0</v>
      </c>
      <c r="N75" s="60">
        <f t="shared" si="13"/>
        <v>502.5</v>
      </c>
      <c r="O75" s="60">
        <f t="shared" si="13"/>
        <v>70.3</v>
      </c>
      <c r="P75" s="60">
        <f t="shared" si="13"/>
        <v>0</v>
      </c>
      <c r="Q75" s="60">
        <f t="shared" si="13"/>
        <v>0</v>
      </c>
      <c r="R75" s="60">
        <f t="shared" si="13"/>
        <v>495.2</v>
      </c>
      <c r="S75" s="60">
        <f t="shared" si="13"/>
        <v>70.3</v>
      </c>
      <c r="T75" s="60"/>
    </row>
    <row r="76" spans="1:20" ht="45.75" customHeight="1">
      <c r="A76" s="12" t="s">
        <v>53</v>
      </c>
      <c r="B76" s="13" t="s">
        <v>57</v>
      </c>
      <c r="C76" s="31" t="s">
        <v>65</v>
      </c>
      <c r="D76" s="6"/>
      <c r="E76" s="6"/>
      <c r="F76" s="6">
        <v>502.5</v>
      </c>
      <c r="G76" s="6"/>
      <c r="H76" s="6"/>
      <c r="I76" s="6"/>
      <c r="J76" s="6">
        <v>502.5</v>
      </c>
      <c r="K76" s="6"/>
      <c r="L76" s="57"/>
      <c r="M76" s="61"/>
      <c r="N76" s="42">
        <v>502.5</v>
      </c>
      <c r="O76" s="61"/>
      <c r="P76" s="61"/>
      <c r="Q76" s="61"/>
      <c r="R76" s="76">
        <v>495.2</v>
      </c>
      <c r="S76" s="77"/>
      <c r="T76" s="6" t="s">
        <v>113</v>
      </c>
    </row>
    <row r="77" spans="1:20" ht="53.25" customHeight="1">
      <c r="A77" s="12" t="s">
        <v>69</v>
      </c>
      <c r="B77" s="13" t="s">
        <v>92</v>
      </c>
      <c r="C77" s="31" t="s">
        <v>65</v>
      </c>
      <c r="D77" s="6"/>
      <c r="E77" s="6"/>
      <c r="F77" s="6"/>
      <c r="G77" s="6">
        <v>70</v>
      </c>
      <c r="H77" s="6"/>
      <c r="I77" s="6"/>
      <c r="J77" s="6"/>
      <c r="K77" s="6">
        <v>70</v>
      </c>
      <c r="L77" s="57"/>
      <c r="M77" s="61"/>
      <c r="N77" s="61"/>
      <c r="O77" s="42">
        <v>70</v>
      </c>
      <c r="P77" s="61"/>
      <c r="Q77" s="61"/>
      <c r="R77" s="76"/>
      <c r="S77" s="77">
        <f>O77</f>
        <v>70</v>
      </c>
      <c r="T77" s="6" t="s">
        <v>113</v>
      </c>
    </row>
    <row r="78" spans="1:20" ht="45.75" customHeight="1">
      <c r="A78" s="12" t="s">
        <v>80</v>
      </c>
      <c r="B78" s="13" t="s">
        <v>71</v>
      </c>
      <c r="C78" s="31" t="s">
        <v>65</v>
      </c>
      <c r="D78" s="6"/>
      <c r="E78" s="6"/>
      <c r="F78" s="6"/>
      <c r="G78" s="6">
        <v>1.1000000000000001</v>
      </c>
      <c r="H78" s="6"/>
      <c r="I78" s="6"/>
      <c r="J78" s="6"/>
      <c r="K78" s="6">
        <v>1.1000000000000001</v>
      </c>
      <c r="L78" s="57"/>
      <c r="M78" s="61"/>
      <c r="N78" s="61"/>
      <c r="O78" s="42">
        <v>0.3</v>
      </c>
      <c r="P78" s="61"/>
      <c r="Q78" s="61"/>
      <c r="R78" s="76"/>
      <c r="S78" s="77">
        <f>O78</f>
        <v>0.3</v>
      </c>
      <c r="T78" s="6" t="s">
        <v>113</v>
      </c>
    </row>
    <row r="79" spans="1:20" ht="21" customHeight="1">
      <c r="A79" s="19"/>
      <c r="B79" s="20" t="s">
        <v>32</v>
      </c>
      <c r="C79" s="21"/>
      <c r="D79" s="21">
        <f>D72+D73+D74+D75</f>
        <v>0</v>
      </c>
      <c r="E79" s="21">
        <f t="shared" ref="E79:S79" si="14">E72+E73+E74+E75</f>
        <v>7891.1</v>
      </c>
      <c r="F79" s="21">
        <f t="shared" si="14"/>
        <v>36273.1</v>
      </c>
      <c r="G79" s="21">
        <f t="shared" si="14"/>
        <v>71.099999999999994</v>
      </c>
      <c r="H79" s="21">
        <f>H72+H73+H74+H75</f>
        <v>0</v>
      </c>
      <c r="I79" s="21">
        <f>I72+I73+I74+I75</f>
        <v>7891.1</v>
      </c>
      <c r="J79" s="21">
        <f>J72+J73+J74+J75</f>
        <v>36273.1</v>
      </c>
      <c r="K79" s="21">
        <f>K72+K73+K74+K75</f>
        <v>71.099999999999994</v>
      </c>
      <c r="L79" s="64">
        <f t="shared" si="14"/>
        <v>0</v>
      </c>
      <c r="M79" s="21">
        <f t="shared" si="14"/>
        <v>7891.1</v>
      </c>
      <c r="N79" s="21">
        <f t="shared" si="14"/>
        <v>36110</v>
      </c>
      <c r="O79" s="21">
        <f t="shared" si="14"/>
        <v>70.3</v>
      </c>
      <c r="P79" s="64">
        <f t="shared" si="14"/>
        <v>0</v>
      </c>
      <c r="Q79" s="80">
        <f t="shared" si="14"/>
        <v>7891.1</v>
      </c>
      <c r="R79" s="80">
        <f t="shared" si="14"/>
        <v>36107.399999999994</v>
      </c>
      <c r="S79" s="80">
        <f t="shared" si="14"/>
        <v>70.3</v>
      </c>
      <c r="T79" s="64"/>
    </row>
    <row r="80" spans="1:20" s="47" customFormat="1" ht="15">
      <c r="A80" s="37"/>
      <c r="B80" s="43" t="s">
        <v>72</v>
      </c>
      <c r="C80" s="42"/>
      <c r="D80" s="42"/>
      <c r="E80" s="42"/>
      <c r="F80" s="42"/>
      <c r="G80" s="42"/>
      <c r="H80" s="42"/>
      <c r="I80" s="42"/>
      <c r="J80" s="42"/>
      <c r="K80" s="42"/>
      <c r="L80" s="61"/>
      <c r="M80" s="61"/>
      <c r="N80" s="61"/>
      <c r="O80" s="61"/>
      <c r="P80" s="61"/>
      <c r="Q80" s="61"/>
      <c r="R80" s="61"/>
      <c r="S80" s="61"/>
      <c r="T80" s="61"/>
    </row>
    <row r="81" spans="1:24" s="47" customFormat="1" ht="27.2" customHeight="1">
      <c r="A81" s="18" t="s">
        <v>73</v>
      </c>
      <c r="B81" s="16" t="s">
        <v>74</v>
      </c>
      <c r="C81" s="17"/>
      <c r="D81" s="17">
        <f>SUM(D82:D84)</f>
        <v>879.4</v>
      </c>
      <c r="E81" s="17">
        <f t="shared" ref="E81:S81" si="15">SUM(E82:E84)</f>
        <v>8135.8</v>
      </c>
      <c r="F81" s="17">
        <f t="shared" si="15"/>
        <v>553.9</v>
      </c>
      <c r="G81" s="17">
        <f t="shared" si="15"/>
        <v>0</v>
      </c>
      <c r="H81" s="17">
        <f>SUM(H82:H84)</f>
        <v>879.4</v>
      </c>
      <c r="I81" s="17">
        <f>SUM(I82:I84)</f>
        <v>8135.8</v>
      </c>
      <c r="J81" s="17">
        <f>SUM(J82:J84)</f>
        <v>553.9</v>
      </c>
      <c r="K81" s="17">
        <f>SUM(K82:K84)</f>
        <v>0</v>
      </c>
      <c r="L81" s="60">
        <f t="shared" si="15"/>
        <v>879.4</v>
      </c>
      <c r="M81" s="60">
        <f t="shared" si="15"/>
        <v>8135.8</v>
      </c>
      <c r="N81" s="60">
        <f t="shared" si="15"/>
        <v>553.79999999999995</v>
      </c>
      <c r="O81" s="60">
        <f t="shared" si="15"/>
        <v>0</v>
      </c>
      <c r="P81" s="60">
        <f t="shared" si="15"/>
        <v>879.3</v>
      </c>
      <c r="Q81" s="60">
        <f t="shared" si="15"/>
        <v>8135.7</v>
      </c>
      <c r="R81" s="60">
        <f t="shared" si="15"/>
        <v>553.79999999999995</v>
      </c>
      <c r="S81" s="60">
        <f t="shared" si="15"/>
        <v>0</v>
      </c>
      <c r="T81" s="60"/>
    </row>
    <row r="82" spans="1:24" s="47" customFormat="1" ht="126.75" customHeight="1">
      <c r="A82" s="37" t="s">
        <v>75</v>
      </c>
      <c r="B82" s="15" t="s">
        <v>93</v>
      </c>
      <c r="C82" s="31" t="s">
        <v>65</v>
      </c>
      <c r="D82" s="42"/>
      <c r="E82" s="42">
        <v>8099.1</v>
      </c>
      <c r="F82" s="42">
        <v>426.4</v>
      </c>
      <c r="G82" s="42"/>
      <c r="H82" s="42"/>
      <c r="I82" s="42">
        <v>8099.1</v>
      </c>
      <c r="J82" s="42">
        <v>426.4</v>
      </c>
      <c r="K82" s="42"/>
      <c r="L82" s="68"/>
      <c r="M82" s="68">
        <v>8099.1</v>
      </c>
      <c r="N82" s="68">
        <v>426.4</v>
      </c>
      <c r="O82" s="61"/>
      <c r="P82" s="82"/>
      <c r="Q82" s="81">
        <v>8099</v>
      </c>
      <c r="R82" s="81">
        <v>426.4</v>
      </c>
      <c r="S82" s="61"/>
      <c r="T82" s="6" t="s">
        <v>113</v>
      </c>
    </row>
    <row r="83" spans="1:24" s="47" customFormat="1" ht="147.75" customHeight="1">
      <c r="A83" s="37" t="s">
        <v>77</v>
      </c>
      <c r="B83" s="15" t="s">
        <v>94</v>
      </c>
      <c r="C83" s="31" t="s">
        <v>65</v>
      </c>
      <c r="D83" s="42">
        <v>879.4</v>
      </c>
      <c r="E83" s="42">
        <v>36.700000000000003</v>
      </c>
      <c r="F83" s="42">
        <v>48.3</v>
      </c>
      <c r="G83" s="42"/>
      <c r="H83" s="42">
        <v>879.4</v>
      </c>
      <c r="I83" s="42">
        <v>36.700000000000003</v>
      </c>
      <c r="J83" s="42">
        <v>48.3</v>
      </c>
      <c r="K83" s="42"/>
      <c r="L83" s="68">
        <v>879.4</v>
      </c>
      <c r="M83" s="68">
        <v>36.700000000000003</v>
      </c>
      <c r="N83" s="68">
        <v>48.2</v>
      </c>
      <c r="O83" s="61"/>
      <c r="P83" s="81">
        <v>879.3</v>
      </c>
      <c r="Q83" s="81">
        <v>36.700000000000003</v>
      </c>
      <c r="R83" s="81">
        <v>48.2</v>
      </c>
      <c r="S83" s="61"/>
      <c r="T83" s="6" t="s">
        <v>113</v>
      </c>
    </row>
    <row r="84" spans="1:24" s="47" customFormat="1" ht="147.75" customHeight="1">
      <c r="A84" s="37" t="s">
        <v>149</v>
      </c>
      <c r="B84" s="15" t="s">
        <v>94</v>
      </c>
      <c r="C84" s="31" t="s">
        <v>65</v>
      </c>
      <c r="D84" s="42"/>
      <c r="E84" s="42"/>
      <c r="F84" s="42">
        <v>79.2</v>
      </c>
      <c r="G84" s="42"/>
      <c r="H84" s="42"/>
      <c r="I84" s="42"/>
      <c r="J84" s="42">
        <v>79.2</v>
      </c>
      <c r="K84" s="42"/>
      <c r="L84" s="68"/>
      <c r="M84" s="68"/>
      <c r="N84" s="68">
        <v>79.2</v>
      </c>
      <c r="O84" s="61"/>
      <c r="P84" s="61"/>
      <c r="Q84" s="61"/>
      <c r="R84" s="76">
        <v>79.2</v>
      </c>
      <c r="S84" s="61"/>
      <c r="T84" s="6" t="s">
        <v>113</v>
      </c>
    </row>
    <row r="85" spans="1:24" s="47" customFormat="1" ht="39.75" customHeight="1">
      <c r="A85" s="18" t="s">
        <v>96</v>
      </c>
      <c r="B85" s="16" t="s">
        <v>95</v>
      </c>
      <c r="C85" s="35"/>
      <c r="D85" s="17">
        <f>D86+D87</f>
        <v>0</v>
      </c>
      <c r="E85" s="17">
        <f t="shared" ref="E85:S85" si="16">E86+E87</f>
        <v>1947.5</v>
      </c>
      <c r="F85" s="17">
        <f t="shared" si="16"/>
        <v>302.5</v>
      </c>
      <c r="G85" s="17">
        <f t="shared" si="16"/>
        <v>0</v>
      </c>
      <c r="H85" s="17">
        <f>H86+H87</f>
        <v>0</v>
      </c>
      <c r="I85" s="17">
        <f>I86+I87</f>
        <v>1947.5</v>
      </c>
      <c r="J85" s="17">
        <f>J86+J87</f>
        <v>302.5</v>
      </c>
      <c r="K85" s="17">
        <f>K86+K87</f>
        <v>0</v>
      </c>
      <c r="L85" s="71">
        <f t="shared" si="16"/>
        <v>0</v>
      </c>
      <c r="M85" s="71">
        <f t="shared" si="16"/>
        <v>1947.5</v>
      </c>
      <c r="N85" s="71">
        <f t="shared" si="16"/>
        <v>302.5</v>
      </c>
      <c r="O85" s="60">
        <f t="shared" si="16"/>
        <v>0</v>
      </c>
      <c r="P85" s="60">
        <f t="shared" si="16"/>
        <v>0</v>
      </c>
      <c r="Q85" s="60">
        <f t="shared" si="16"/>
        <v>1947.5</v>
      </c>
      <c r="R85" s="60">
        <f t="shared" si="16"/>
        <v>302.5</v>
      </c>
      <c r="S85" s="60">
        <f t="shared" si="16"/>
        <v>0</v>
      </c>
      <c r="T85" s="60"/>
    </row>
    <row r="86" spans="1:24" s="47" customFormat="1" ht="121.5" customHeight="1">
      <c r="A86" s="37" t="s">
        <v>97</v>
      </c>
      <c r="B86" s="15" t="s">
        <v>98</v>
      </c>
      <c r="C86" s="31" t="s">
        <v>65</v>
      </c>
      <c r="D86" s="42"/>
      <c r="E86" s="42">
        <v>1947.5</v>
      </c>
      <c r="F86" s="42">
        <v>102.5</v>
      </c>
      <c r="G86" s="42"/>
      <c r="H86" s="42"/>
      <c r="I86" s="42">
        <v>1947.5</v>
      </c>
      <c r="J86" s="42">
        <v>102.5</v>
      </c>
      <c r="K86" s="42"/>
      <c r="L86" s="68"/>
      <c r="M86" s="68">
        <v>1947.5</v>
      </c>
      <c r="N86" s="68">
        <v>102.5</v>
      </c>
      <c r="O86" s="61"/>
      <c r="P86" s="61"/>
      <c r="Q86" s="81">
        <v>1947.5</v>
      </c>
      <c r="R86" s="81">
        <v>102.5</v>
      </c>
      <c r="S86" s="61"/>
      <c r="T86" s="6" t="s">
        <v>113</v>
      </c>
    </row>
    <row r="87" spans="1:24" s="47" customFormat="1" ht="121.5" customHeight="1">
      <c r="A87" s="37" t="s">
        <v>150</v>
      </c>
      <c r="B87" s="15" t="s">
        <v>98</v>
      </c>
      <c r="C87" s="31" t="s">
        <v>65</v>
      </c>
      <c r="D87" s="42"/>
      <c r="E87" s="42"/>
      <c r="F87" s="42">
        <v>200</v>
      </c>
      <c r="G87" s="42"/>
      <c r="H87" s="42"/>
      <c r="I87" s="42"/>
      <c r="J87" s="42">
        <v>200</v>
      </c>
      <c r="K87" s="42"/>
      <c r="L87" s="68"/>
      <c r="M87" s="68"/>
      <c r="N87" s="68">
        <v>200</v>
      </c>
      <c r="O87" s="61"/>
      <c r="P87" s="61"/>
      <c r="Q87" s="61"/>
      <c r="R87" s="76">
        <v>200</v>
      </c>
      <c r="S87" s="61"/>
      <c r="T87" s="6" t="s">
        <v>113</v>
      </c>
    </row>
    <row r="88" spans="1:24" ht="21" customHeight="1">
      <c r="A88" s="19"/>
      <c r="B88" s="20" t="s">
        <v>32</v>
      </c>
      <c r="C88" s="21"/>
      <c r="D88" s="21">
        <f>D81+D85</f>
        <v>879.4</v>
      </c>
      <c r="E88" s="21">
        <f t="shared" ref="E88:S88" si="17">E81+E85</f>
        <v>10083.299999999999</v>
      </c>
      <c r="F88" s="21">
        <f t="shared" si="17"/>
        <v>856.4</v>
      </c>
      <c r="G88" s="21">
        <f t="shared" si="17"/>
        <v>0</v>
      </c>
      <c r="H88" s="21">
        <f>H81+H85</f>
        <v>879.4</v>
      </c>
      <c r="I88" s="21">
        <f>I81+I85</f>
        <v>10083.299999999999</v>
      </c>
      <c r="J88" s="21">
        <f>J81+J85</f>
        <v>856.4</v>
      </c>
      <c r="K88" s="21">
        <f>K81+K85</f>
        <v>0</v>
      </c>
      <c r="L88" s="74">
        <f t="shared" si="17"/>
        <v>879.4</v>
      </c>
      <c r="M88" s="74">
        <f t="shared" si="17"/>
        <v>10083.299999999999</v>
      </c>
      <c r="N88" s="74">
        <f t="shared" si="17"/>
        <v>856.3</v>
      </c>
      <c r="O88" s="64">
        <f t="shared" si="17"/>
        <v>0</v>
      </c>
      <c r="P88" s="64">
        <f t="shared" si="17"/>
        <v>879.3</v>
      </c>
      <c r="Q88" s="64">
        <f t="shared" si="17"/>
        <v>10083.200000000001</v>
      </c>
      <c r="R88" s="64">
        <f t="shared" si="17"/>
        <v>856.3</v>
      </c>
      <c r="S88" s="64">
        <f t="shared" si="17"/>
        <v>0</v>
      </c>
      <c r="T88" s="64"/>
      <c r="X88" s="46"/>
    </row>
    <row r="89" spans="1:24" s="47" customFormat="1" ht="21" customHeight="1">
      <c r="A89" s="37"/>
      <c r="B89" s="15" t="s">
        <v>33</v>
      </c>
      <c r="C89" s="42"/>
      <c r="D89" s="44">
        <f>D29+D55+D64+D70+D79+D88</f>
        <v>36446.300000000003</v>
      </c>
      <c r="E89" s="44">
        <f t="shared" ref="E89:S89" si="18">E29+E55+E64+E70+E79+E88</f>
        <v>1015460.6000000003</v>
      </c>
      <c r="F89" s="44">
        <f t="shared" si="18"/>
        <v>398554.1</v>
      </c>
      <c r="G89" s="44">
        <f t="shared" si="18"/>
        <v>1081.3</v>
      </c>
      <c r="H89" s="44">
        <f>H29+H55+H64+H70+H79+H88</f>
        <v>36446.300000000003</v>
      </c>
      <c r="I89" s="44">
        <f>I29+I55+I64+I70+I79+I88</f>
        <v>1015460.6000000003</v>
      </c>
      <c r="J89" s="44">
        <f>J29+J55+J64+J70+J79+J88</f>
        <v>398554.1</v>
      </c>
      <c r="K89" s="44">
        <f>K29+K55+K64+K70+K79+K88</f>
        <v>1081.3</v>
      </c>
      <c r="L89" s="86">
        <f t="shared" si="18"/>
        <v>36310.5</v>
      </c>
      <c r="M89" s="86">
        <f t="shared" si="18"/>
        <v>1012101.2000000002</v>
      </c>
      <c r="N89" s="86">
        <f t="shared" si="18"/>
        <v>397218.7</v>
      </c>
      <c r="O89" s="86">
        <f t="shared" si="18"/>
        <v>1070.3</v>
      </c>
      <c r="P89" s="84">
        <f t="shared" si="18"/>
        <v>33002.100000000006</v>
      </c>
      <c r="Q89" s="84">
        <f t="shared" si="18"/>
        <v>1005567.2</v>
      </c>
      <c r="R89" s="84">
        <f t="shared" si="18"/>
        <v>386729.97000000003</v>
      </c>
      <c r="S89" s="84">
        <f t="shared" si="18"/>
        <v>221.89999999999998</v>
      </c>
      <c r="T89" s="61"/>
      <c r="U89" s="47">
        <f>U40+U33</f>
        <v>173.4</v>
      </c>
      <c r="X89" s="48"/>
    </row>
    <row r="90" spans="1:24">
      <c r="X90" s="46"/>
    </row>
    <row r="91" spans="1:24" s="49" customFormat="1" ht="15">
      <c r="A91" s="38" t="s">
        <v>67</v>
      </c>
      <c r="B91" s="34"/>
      <c r="C91" s="34"/>
      <c r="N91" s="55"/>
      <c r="O91" s="56"/>
      <c r="P91" s="56"/>
      <c r="Q91" s="55"/>
    </row>
    <row r="92" spans="1:24" s="34" customFormat="1" ht="15">
      <c r="A92" s="38" t="s">
        <v>66</v>
      </c>
      <c r="L92" s="34" t="s">
        <v>112</v>
      </c>
      <c r="R92" s="95"/>
    </row>
    <row r="94" spans="1:24" s="51" customFormat="1" ht="15">
      <c r="A94" s="39"/>
      <c r="B94" s="39"/>
      <c r="C94" s="39"/>
      <c r="D94" s="65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24">
      <c r="A95" s="1"/>
      <c r="B95" s="29"/>
    </row>
    <row r="97" spans="13:14">
      <c r="M97" s="46"/>
      <c r="N97" s="46"/>
    </row>
    <row r="99" spans="13:14">
      <c r="M99" s="46"/>
      <c r="N99" s="46"/>
    </row>
  </sheetData>
  <autoFilter ref="A8:Z92"/>
  <mergeCells count="9">
    <mergeCell ref="T6:T7"/>
    <mergeCell ref="B6:B7"/>
    <mergeCell ref="A6:A7"/>
    <mergeCell ref="C2:K2"/>
    <mergeCell ref="C6:C7"/>
    <mergeCell ref="D6:G6"/>
    <mergeCell ref="H6:K6"/>
    <mergeCell ref="L6:O6"/>
    <mergeCell ref="P6:S6"/>
  </mergeCells>
  <phoneticPr fontId="3" type="noConversion"/>
  <pageMargins left="0.70866141732283472" right="0.70866141732283472" top="0.23622047244094491" bottom="0.19685039370078741" header="0.31496062992125984" footer="0.31496062992125984"/>
  <pageSetup paperSize="9" scale="5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</vt:lpstr>
      <vt:lpstr>'отчет в УЭк'!Заголовки_для_печати</vt:lpstr>
      <vt:lpstr>'отчет в УЭк'!Область_печати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2021-01-19T13:15:35Z</dcterms:modified>
</cp:coreProperties>
</file>